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1"/>
  <workbookPr autoCompressPictures="0"/>
  <mc:AlternateContent xmlns:mc="http://schemas.openxmlformats.org/markup-compatibility/2006">
    <mc:Choice Requires="x15">
      <x15ac:absPath xmlns:x15ac="http://schemas.microsoft.com/office/spreadsheetml/2010/11/ac" url="/Users/jasonbanta/Documents/Banta spreadsheets/"/>
    </mc:Choice>
  </mc:AlternateContent>
  <xr:revisionPtr revIDLastSave="0" documentId="13_ncr:1_{245F5326-DABA-F442-BA71-825076864C5C}" xr6:coauthVersionLast="47" xr6:coauthVersionMax="47" xr10:uidLastSave="{00000000-0000-0000-0000-000000000000}"/>
  <bookViews>
    <workbookView xWindow="5700" yWindow="900" windowWidth="25500" windowHeight="16940" tabRatio="735" firstSheet="1" activeTab="1" xr2:uid="{00000000-000D-0000-FFFF-FFFF00000000}"/>
  </bookViews>
  <sheets>
    <sheet name="directions" sheetId="5" r:id="rId1"/>
    <sheet name="annual cow cost" sheetId="3" r:id="rId2"/>
    <sheet name="estimating costs " sheetId="4" r:id="rId3"/>
  </sheets>
  <definedNames>
    <definedName name="_xlnm.Print_Area" localSheetId="2">'estimating costs '!$A$1:$H$73</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2" i="4" l="1"/>
  <c r="C55" i="4" s="1"/>
  <c r="D52" i="4"/>
  <c r="C46" i="4"/>
  <c r="D46" i="4"/>
  <c r="B46" i="4"/>
  <c r="B52" i="4"/>
  <c r="B55" i="4" s="1"/>
  <c r="D54" i="4" l="1"/>
  <c r="D55" i="4"/>
  <c r="D56" i="4" s="1"/>
  <c r="C54" i="4"/>
  <c r="C56" i="4" s="1"/>
  <c r="B54" i="4"/>
  <c r="B56" i="4" s="1"/>
  <c r="G71" i="4"/>
  <c r="G68" i="4"/>
  <c r="B40" i="4"/>
  <c r="G74" i="4"/>
  <c r="G75" i="4"/>
  <c r="G76" i="4"/>
  <c r="G77" i="4"/>
  <c r="G82" i="4"/>
  <c r="G81" i="4"/>
  <c r="G80" i="4"/>
  <c r="G79" i="4"/>
  <c r="G78" i="4"/>
  <c r="G83" i="4"/>
  <c r="G84" i="4"/>
  <c r="G85" i="4"/>
  <c r="G86" i="4"/>
  <c r="G87" i="4"/>
  <c r="G88" i="4"/>
  <c r="G89" i="4"/>
  <c r="B28" i="4"/>
  <c r="B4" i="4"/>
  <c r="B6" i="4" s="1"/>
  <c r="B10" i="4" s="1"/>
  <c r="B12" i="4" s="1"/>
  <c r="B17" i="4" s="1"/>
  <c r="B16" i="4"/>
  <c r="G72" i="4"/>
  <c r="G70" i="4"/>
  <c r="G61" i="4"/>
  <c r="G73" i="4"/>
  <c r="G67" i="4"/>
  <c r="G64" i="4"/>
  <c r="G66" i="4"/>
  <c r="G65" i="4"/>
  <c r="G69" i="4"/>
  <c r="G63" i="4"/>
  <c r="G62" i="4"/>
  <c r="D43" i="3"/>
  <c r="D44" i="3" s="1"/>
  <c r="C43" i="3"/>
  <c r="C44" i="3" s="1"/>
  <c r="C37" i="3"/>
  <c r="C38" i="3"/>
  <c r="B19" i="4" l="1"/>
  <c r="B20" i="4" s="1"/>
  <c r="G90" i="4"/>
  <c r="C35" i="3"/>
  <c r="C12" i="3"/>
  <c r="B44" i="3" l="1"/>
  <c r="C36" i="3"/>
  <c r="C34" i="3"/>
  <c r="C33" i="3"/>
  <c r="C32" i="3"/>
  <c r="C39" i="3" l="1"/>
  <c r="D14" i="3" s="1"/>
  <c r="D13" i="3" l="1"/>
  <c r="D18" i="3"/>
  <c r="D22" i="3"/>
  <c r="D26" i="3"/>
  <c r="D30" i="3"/>
  <c r="D34" i="3"/>
  <c r="D17" i="3"/>
  <c r="D29" i="3"/>
  <c r="D15" i="3"/>
  <c r="D19" i="3"/>
  <c r="D23" i="3"/>
  <c r="D27" i="3"/>
  <c r="D35" i="3"/>
  <c r="D21" i="3"/>
  <c r="D33" i="3"/>
  <c r="D16" i="3"/>
  <c r="D20" i="3"/>
  <c r="D24" i="3"/>
  <c r="D28" i="3"/>
  <c r="D32" i="3"/>
  <c r="D36" i="3"/>
  <c r="D25" i="3"/>
  <c r="D37" i="3"/>
  <c r="D12" i="3"/>
  <c r="D46" i="3"/>
  <c r="D47" i="3" s="1"/>
  <c r="C46" i="3"/>
  <c r="C47" i="3" s="1"/>
  <c r="B46" i="3"/>
  <c r="B47" i="3" s="1"/>
  <c r="D38" i="3"/>
  <c r="D39" i="3" l="1"/>
  <c r="B25" i="4" l="1"/>
  <c r="B29" i="4" l="1"/>
  <c r="B30" i="4" s="1"/>
  <c r="B33" i="4"/>
  <c r="B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13" authorId="0" shapeId="0" xr:uid="{2F594CDB-F513-7846-B1EF-19921E242A99}">
      <text>
        <r>
          <rPr>
            <sz val="10"/>
            <color rgb="FF000000"/>
            <rFont val="+mn-lt"/>
            <charset val="1"/>
          </rPr>
          <t xml:space="preserve">This would include charges for  bull purchase, bull maintenance, and any AI or ET charges </t>
        </r>
      </text>
    </comment>
    <comment ref="C16" authorId="0" shapeId="0" xr:uid="{21A425DC-A518-D04A-A350-8D9D1003438F}">
      <text>
        <r>
          <rPr>
            <sz val="10"/>
            <color rgb="FF000000"/>
            <rFont val="+mn-lt"/>
            <charset val="1"/>
          </rPr>
          <t>This would typically include any seed or planting cost for cool-season annual pasture (winter pasture) or summer annuals for hay or grazing</t>
        </r>
      </text>
    </comment>
    <comment ref="C19" authorId="0" shapeId="0" xr:uid="{6278A113-DE90-C945-B1F1-2092D38B7B7C}">
      <text>
        <r>
          <rPr>
            <sz val="10"/>
            <color rgb="FF000000"/>
            <rFont val="+mn-lt"/>
            <charset val="1"/>
          </rPr>
          <t xml:space="preserve">If consumption averaged 4 ounces/day/ cow-calf pair for the year mineral intake would be 91.25 pounds/year. </t>
        </r>
      </text>
    </comment>
    <comment ref="C20" authorId="0" shapeId="0" xr:uid="{B667C670-5B68-AC47-AD17-42ACBF4F4117}">
      <text>
        <r>
          <rPr>
            <sz val="10"/>
            <color rgb="FF000000"/>
            <rFont val="+mn-lt"/>
            <charset val="1"/>
          </rPr>
          <t xml:space="preserve">There is a tool on the tab title "estimating costs" that can be used to help calculate this value. </t>
        </r>
      </text>
    </comment>
    <comment ref="C21" authorId="0" shapeId="0" xr:uid="{CD4C201E-F64C-BD45-A22C-868103972062}">
      <text>
        <r>
          <rPr>
            <sz val="10"/>
            <color rgb="FF000000"/>
            <rFont val="+mn-lt"/>
            <charset val="1"/>
          </rPr>
          <t xml:space="preserve">This would generally  include fuel for tractors, atvs, and other equipmentmen used on the operation. </t>
        </r>
      </text>
    </comment>
    <comment ref="C25" authorId="0" shapeId="0" xr:uid="{750CBB32-5F65-F04F-A3B4-131601D4AAAE}">
      <text>
        <r>
          <rPr>
            <sz val="10"/>
            <color rgb="FF000000"/>
            <rFont val="Tahoma"/>
            <family val="2"/>
          </rPr>
          <t xml:space="preserve">See estimating cost worksheet
</t>
        </r>
        <r>
          <rPr>
            <sz val="10"/>
            <color rgb="FF000000"/>
            <rFont val="Tahoma"/>
            <family val="2"/>
          </rPr>
          <t xml:space="preserve">
</t>
        </r>
        <r>
          <rPr>
            <sz val="10"/>
            <color rgb="FF000000"/>
            <rFont val="Tahoma"/>
            <family val="2"/>
          </rPr>
          <t xml:space="preserve">Annual cow depreciation can be estimated by taking the purchase price or assigned value minus the salvage value divided by years of production
</t>
        </r>
        <r>
          <rPr>
            <sz val="10"/>
            <color rgb="FF000000"/>
            <rFont val="Tahoma"/>
            <family val="2"/>
          </rPr>
          <t xml:space="preserve">
</t>
        </r>
        <r>
          <rPr>
            <sz val="10"/>
            <color rgb="FF000000"/>
            <rFont val="Tahoma"/>
            <family val="2"/>
          </rPr>
          <t>For example if purchase price of a bred heifer is $1400 and salvage value is $600 and the cow is in production for 8 years than depreciation is estimated at ($1400 - $800)/8 = $75 per year</t>
        </r>
      </text>
    </comment>
    <comment ref="A42" authorId="0" shapeId="0" xr:uid="{F5AD5F92-73C1-3746-A743-AF8476661A1F}">
      <text>
        <r>
          <rPr>
            <sz val="10"/>
            <color rgb="FF000000"/>
            <rFont val="Tahoma"/>
            <family val="2"/>
          </rPr>
          <t>This row allows the user to see how weaning rate percentage affects potential profitability for the operation, enter 3 different weaning rates in cells B41, C41, and D41.</t>
        </r>
      </text>
    </comment>
    <comment ref="B43" authorId="0" shapeId="0" xr:uid="{B6935D3B-9017-3445-981C-896660F0C0C6}">
      <text>
        <r>
          <rPr>
            <sz val="10"/>
            <color rgb="FF000000"/>
            <rFont val="Tahoma"/>
            <family val="2"/>
          </rPr>
          <t>Enter the value of calves when sold minus the commission and any other fees</t>
        </r>
      </text>
    </comment>
  </commentList>
</comments>
</file>

<file path=xl/sharedStrings.xml><?xml version="1.0" encoding="utf-8"?>
<sst xmlns="http://schemas.openxmlformats.org/spreadsheetml/2006/main" count="176" uniqueCount="146">
  <si>
    <r>
      <t xml:space="preserve">Annual Cow Cost Spreadsheet </t>
    </r>
    <r>
      <rPr>
        <sz val="12"/>
        <rFont val="Arial"/>
        <family val="2"/>
      </rPr>
      <t>(Asweb - 146)</t>
    </r>
  </si>
  <si>
    <t>Author: Dr. Jason Banta, Associate Professor and Extension Beef Cattle Specialist</t>
  </si>
  <si>
    <t>Texas A&amp;M AgriLife Extension Service</t>
  </si>
  <si>
    <t>These spreadsheets are designed to help cow-calf producers estimate annual cow costs and profitability per cow exposed as well as per acre with various input costs and stocking rates (i.e. grazeable acres needed per cow-calf pair)</t>
  </si>
  <si>
    <t>Annual Cow Cost Spreadsheet:</t>
  </si>
  <si>
    <t xml:space="preserve">This spreadsheet allows the user to input various expenses, calf income, and weaning rate percentage to calculate potential profitability per cow exposed and per acre. </t>
  </si>
  <si>
    <r>
      <rPr>
        <sz val="10"/>
        <color rgb="FF2718FF"/>
        <rFont val="Arial"/>
        <family val="2"/>
      </rPr>
      <t>Throughout these spreadsheets any cells with blue font are designed to be changed or customized by the user.</t>
    </r>
    <r>
      <rPr>
        <sz val="10"/>
        <rFont val="Arial"/>
        <family val="2"/>
      </rPr>
      <t xml:space="preserve"> All other cells are locked, so that calculations are not accidently changed.</t>
    </r>
  </si>
  <si>
    <t>If cells contain a red triangle you can hover over the triangle to get a note on what is included in that cell.</t>
  </si>
  <si>
    <r>
      <t>Column (A): In cells A2 through A37 different expense categories are listed. Some cells are labeled as</t>
    </r>
    <r>
      <rPr>
        <sz val="10"/>
        <color rgb="FF2718FF"/>
        <rFont val="Arial"/>
        <family val="2"/>
      </rPr>
      <t xml:space="preserve"> enter you own category</t>
    </r>
    <r>
      <rPr>
        <sz val="10"/>
        <rFont val="Arial"/>
        <family val="2"/>
      </rPr>
      <t xml:space="preserve"> to allow producers the ability to list additional expenses that may occur on their operation.  Cells A41 through A46 list different items related to profit and loss for the operation. </t>
    </r>
  </si>
  <si>
    <t xml:space="preserve">Column B (cells B30 - B37):  Grazeable acres needed per cow-calf pair should be entered in cell B30. Grazable acres needed will vary with cow size as well as location, rainfall, forage species, and any other factors affecting forage production per acre. It is critical to include as accurate of an estimate as possible, if unsure it is always better to be conservative and enter more acres per cow-calf pair instead of less. In cells B31 to B37 enter appropriate costs on a per acre basis. </t>
  </si>
  <si>
    <t>Row 41 (cells B41, C41, and D41): Weaning rate percentage (number of cows exposed to bulls divided by number of calves weaned) has a huge impact on the profit or loss of an operation. In these 3 cells enter different weaning rate percentages to see how these values affect profit and loss potential for an operation.</t>
  </si>
  <si>
    <t xml:space="preserve">Row 42 (cells B42, C42, and D42): In cell D42 enter the net calf value at time of sell. This value would be the gross $/head minus any commission, fees, or freight. The value in cell B42 will automatically be carried over to cells C42 and D42. </t>
  </si>
  <si>
    <t xml:space="preserve">Row 43 (cells B43, C43, and D43): No values are entered in these cells. These cells calculate the net value of each calf when adjusted for weaning rate percentage. </t>
  </si>
  <si>
    <t>Row 45 (cells B45, C45, and D45): No values are entered in these cells. The cells list the  profit or loss per cow exposed for each corresponding weaning rate percentage and the annual cow cost.</t>
  </si>
  <si>
    <t xml:space="preserve">Row 46 (cells B46, C46, and D46): No values are entered in these cells. The cells list the profit or loss per acre for each weaning rate percentage and the annual cow cost and grazable acres per cow-calf pair. </t>
  </si>
  <si>
    <t xml:space="preserve">Column C (cells C2-C12): In cells C2-C11 enter the estimated expense on a per head basis for each item. Cell C12 cannot be changed and is the sum of all health related expenses that are entered in cells C2 through C11. </t>
  </si>
  <si>
    <t xml:space="preserve">Column C (cells C13-C29): Enter the estimated expenses on a per head basis for each item. </t>
  </si>
  <si>
    <t>Column C (cells C31-C37). These cells cannot be changed. Using the grazeable acres entered in C30 and the per acre expenses in C31 through C37 a calculation is made to determine per head expenses for these items often thought of on a per acre basis.</t>
  </si>
  <si>
    <t>Column C (Cell C38): This cell is the total annual cost per cow, it is the sum of all expenses.</t>
  </si>
  <si>
    <t>Column D (Cells D12-37): These cells cannot be changed and are automatically calculated. They represent the percentage of total expenses each item represents. Cell D38 is just a check to show that all percentages equal 100%.</t>
  </si>
  <si>
    <t>Estimating Costs Spreadsheet:</t>
  </si>
  <si>
    <r>
      <rPr>
        <sz val="10"/>
        <color rgb="FF2718FF"/>
        <rFont val="Arial"/>
        <family val="2"/>
      </rPr>
      <t>Throughout this spreadsheet any cells with blue font are designed to be changed by the user.</t>
    </r>
    <r>
      <rPr>
        <sz val="10"/>
        <rFont val="Arial"/>
        <family val="2"/>
      </rPr>
      <t xml:space="preserve"> All other cells are locked, so that calculations are not accidently changed. </t>
    </r>
    <r>
      <rPr>
        <sz val="10"/>
        <color theme="1"/>
        <rFont val="Arial"/>
        <family val="2"/>
      </rPr>
      <t>This worksheet is divided into several sections (highlighted in different colors) that are designed to be used individually and to help estimate inputs needed in the annual cow cost worksheet.</t>
    </r>
  </si>
  <si>
    <t>Estimating annual hay needs and cost</t>
  </si>
  <si>
    <t xml:space="preserve">Dry-matter basis: This is a way of expressing intake and nutrient requirements on a water free basis. It allows for equal comparisons across a range of feedstuffs that vary in water content. </t>
  </si>
  <si>
    <t xml:space="preserve">As-fed basis: This just is just a way of expressing the amount of feed consumed that includes both the water and dry matter portions. It is representative of the weight of hay and other feedstuffs when they are measured in the field. </t>
  </si>
  <si>
    <t xml:space="preserve">Hay intake per day, % of body weight (dry-matter basis): A general intake guideline is that dry cows in late gestation will consume 1.8 % to 2.0% of their body weight on a dry-matter basis in hay per day. Lactating cows will consume about 2.3% to 2.5%. Lower quality forages will reduce intake and higher quality forages will increase intake. </t>
  </si>
  <si>
    <t xml:space="preserve">Generally cured hay in round bales will run between 90% and 93% dry matter. </t>
  </si>
  <si>
    <t>Estimating annual mineral needs and cost (all values on as-fed basis)</t>
  </si>
  <si>
    <t xml:space="preserve">For a mineral with a target intake of 4 ounces per day, intake would be expected to range from about 3 to 5 ounces throughout the year. Intake will be a little higher when cows are lactating and older calves are consuming some mineral. </t>
  </si>
  <si>
    <t>Estimating annual cow depreciation</t>
  </si>
  <si>
    <t>This is an often overlooked expense in a cow-calf operation. It is critical to include it in any budget or cost estimates.</t>
  </si>
  <si>
    <t>Estimating annual bull breeding expenses</t>
  </si>
  <si>
    <t>This section allows the user to estimate bull breeding expenses under 3 different scenarios with varying purchase prices, value when sold as a market bull, annual maintenance costs, number of years in service and number of cows exposed to.</t>
  </si>
  <si>
    <t>It calculates both average estimated genetic cost and maintenance cost. The average estimated genetic cost is calculated by (purchase price - sell price of bull)/number of cows exposed to during lifetime. The average maintenance cost is calculated by (annual maintenance cost*years of maintenance)/total number of cows exposed to during lifetime.</t>
  </si>
  <si>
    <t>Estimating annual equipment cost per cow</t>
  </si>
  <si>
    <t xml:space="preserve">This section allows the user to estimate equipment cost per cow per year. This cost is often underestimated in many operations. </t>
  </si>
  <si>
    <t>Column (A): This column list several equipment items that are found on many farms and ranches. In addition it allows the user to list additional items.</t>
  </si>
  <si>
    <t xml:space="preserve">Column (B): List the purchase price of each item. </t>
  </si>
  <si>
    <t>Column (C): List the estimated salvage value of each item, in some cases this will be zero.</t>
  </si>
  <si>
    <t>Column (D): List the estimated average annual maintenance costs associated with each item.</t>
  </si>
  <si>
    <t>Column (E): List the estimated number of years the item will be used.</t>
  </si>
  <si>
    <t xml:space="preserve">Column (F): List the estimated average number of cows per year the item will be used for. </t>
  </si>
  <si>
    <t xml:space="preserve">Column (G): This column is automatically calculated and can't be changed. The value in cell G90 should be included on the annual cow cost worksheet. </t>
  </si>
  <si>
    <t>Item</t>
  </si>
  <si>
    <t>Annual Cost, $ per head or cow-calf pair</t>
  </si>
  <si>
    <t>% of Total Annual Costs</t>
  </si>
  <si>
    <t>Cow vaccine</t>
  </si>
  <si>
    <t>Cow dewormer</t>
  </si>
  <si>
    <t>Cow external parasite control</t>
  </si>
  <si>
    <t>Calf vaccine</t>
  </si>
  <si>
    <t xml:space="preserve">Calf dewormer </t>
  </si>
  <si>
    <t>Calf external parasite</t>
  </si>
  <si>
    <t>Calf implant(s)</t>
  </si>
  <si>
    <t>Vet expenses</t>
  </si>
  <si>
    <t>Enter your own category</t>
  </si>
  <si>
    <t>Total Health Costs</t>
  </si>
  <si>
    <t>Breeding expenses</t>
  </si>
  <si>
    <t>Pregnancy determination</t>
  </si>
  <si>
    <t>Perennial pasture depreciation or establishment</t>
  </si>
  <si>
    <t>Annual pasture establishment</t>
  </si>
  <si>
    <t>Hay</t>
  </si>
  <si>
    <t>Protein and energy supplements</t>
  </si>
  <si>
    <t>Mineral supplement</t>
  </si>
  <si>
    <t>Equipment (tractor, trailer, feed bunks, etc.)</t>
  </si>
  <si>
    <t>Fuel</t>
  </si>
  <si>
    <t>Fencing depreciation or new construction</t>
  </si>
  <si>
    <t>Labor</t>
  </si>
  <si>
    <t>Interest and finance charges</t>
  </si>
  <si>
    <t>Cow depreciation per year</t>
  </si>
  <si>
    <t>Grazable acres per cow-calf pair</t>
  </si>
  <si>
    <t>Fertilizer cost (cost per acre)</t>
  </si>
  <si>
    <t>Weed control (cost per acre)</t>
  </si>
  <si>
    <t>Forage insect control (cost per acre)</t>
  </si>
  <si>
    <t>Taxes (cost per acre)</t>
  </si>
  <si>
    <t>Pasture lease or opportunity cost (cost per acre)</t>
  </si>
  <si>
    <t>Enter your own category (cost per acre)</t>
  </si>
  <si>
    <t>Annual cow cost</t>
  </si>
  <si>
    <t>Projected profit or loss per exposed cow and per acre as influenced by weaning rate percentage</t>
  </si>
  <si>
    <t>Weaning rate, % of cows exposed</t>
  </si>
  <si>
    <t>Net calf value at sale, $/hd</t>
  </si>
  <si>
    <t>Net calf value, $/hd of exposed cows (adjusted for weaning rate)</t>
  </si>
  <si>
    <t>Profit or loss per exposed cow</t>
  </si>
  <si>
    <t xml:space="preserve">Profit or loss per acre </t>
  </si>
  <si>
    <t>Cow weight, lbs</t>
  </si>
  <si>
    <t>Hay intake per day, % of body weight (dry-matter basis)</t>
  </si>
  <si>
    <t>Hay intake per day, lbs (dry-matter basis)</t>
  </si>
  <si>
    <t>Hay dry matter, %</t>
  </si>
  <si>
    <t>Hay intake per day, lbs (as-fed basis)</t>
  </si>
  <si>
    <t>Storage losses</t>
  </si>
  <si>
    <t>Feeding losses</t>
  </si>
  <si>
    <t>Hay needed per day adjusted for storage and feeding losses, lbs (as-fed basis)</t>
  </si>
  <si>
    <t>Number of days feeding hay</t>
  </si>
  <si>
    <t>Hay needed per year adjusted for storage and feeding losses, lbs (as-fed basis)</t>
  </si>
  <si>
    <t>Hay cost, $/bale (as-fed basis)</t>
  </si>
  <si>
    <t>Bale weight, lbs (as-fed basis)</t>
  </si>
  <si>
    <t>Hay cost per ton, $ (as-fed basis)</t>
  </si>
  <si>
    <t>Number of bales needed per cow per year</t>
  </si>
  <si>
    <t>Hay cost per cow per day, $</t>
  </si>
  <si>
    <t>Hay cost per cow per year, $</t>
  </si>
  <si>
    <t>Mineral intake per day, ounces/cow/day</t>
  </si>
  <si>
    <t>Mineral intake per day, lbs/cow/day</t>
  </si>
  <si>
    <t>Mineral intake per year, lbs/cow/year</t>
  </si>
  <si>
    <t>Mineral cost, $ per 50 lbs bag</t>
  </si>
  <si>
    <t>Mineral cost, $/ton</t>
  </si>
  <si>
    <t>Mineral cost per day, $/cow/day</t>
  </si>
  <si>
    <t>Mineral cost per year, $/cow/year</t>
  </si>
  <si>
    <t>Number of cows in the herd</t>
  </si>
  <si>
    <t>Herd mineral consumption per day, lbs</t>
  </si>
  <si>
    <t>Purchase price or value of long bred heifer or cow (6 - 8 months bred), $/hd</t>
  </si>
  <si>
    <t>Value when sold as market cow, $/hd</t>
  </si>
  <si>
    <t>Years in production or since purchase</t>
  </si>
  <si>
    <t>Annual cow depreciation</t>
  </si>
  <si>
    <t>Scenario A</t>
  </si>
  <si>
    <t>Scenario B</t>
  </si>
  <si>
    <t>Scenario C</t>
  </si>
  <si>
    <t>Bull purchase price, $hd</t>
  </si>
  <si>
    <t>Value when sold as a market bull, $/hd</t>
  </si>
  <si>
    <t>Genetic cost, $</t>
  </si>
  <si>
    <t>Annual maintenance cost, $/hd</t>
  </si>
  <si>
    <t>Years of maintenance</t>
  </si>
  <si>
    <t>Number of cows exposed to during 1st year of use (often a lower cow:bull ratio)</t>
  </si>
  <si>
    <t>Average number of cows exposed to per year (not counting 1st year)</t>
  </si>
  <si>
    <t>Number of years exposed to cows (not counting 1st year)</t>
  </si>
  <si>
    <t>Total number of cows exposed to during lifetime</t>
  </si>
  <si>
    <t>Average genetic cost, $/cow exposed</t>
  </si>
  <si>
    <t>Average maintenance cost, $/cow exposed</t>
  </si>
  <si>
    <t>Average total bull breeding cost, $/cow exposed</t>
  </si>
  <si>
    <t>Purchase Price, $</t>
  </si>
  <si>
    <t>Salvage Price, $</t>
  </si>
  <si>
    <t>Annual Maintenance, $</t>
  </si>
  <si>
    <t>Years of use</t>
    <phoneticPr fontId="2" type="noConversion"/>
  </si>
  <si>
    <t>Number  of cows</t>
  </si>
  <si>
    <t>$/cow/year</t>
  </si>
  <si>
    <t>Squeeze chute</t>
  </si>
  <si>
    <t>Tractor</t>
  </si>
  <si>
    <t>ATV</t>
  </si>
  <si>
    <t>Trailer</t>
  </si>
  <si>
    <t>Sprayer</t>
  </si>
  <si>
    <t>Grain drill</t>
  </si>
  <si>
    <t>Disk</t>
  </si>
  <si>
    <t>Truck</t>
  </si>
  <si>
    <t>Shredder</t>
  </si>
  <si>
    <t>Mineral feeder</t>
  </si>
  <si>
    <t>Hay ring</t>
  </si>
  <si>
    <t>Feed bunk</t>
  </si>
  <si>
    <t>Annual equipment cost per cow,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</si>
</sst>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quot;$&quot;#,##0"/>
  </numFmts>
  <fonts count="20">
    <font>
      <sz val="10"/>
      <name val="Arial"/>
    </font>
    <font>
      <sz val="12"/>
      <color theme="1"/>
      <name val="Calibri"/>
      <family val="2"/>
      <scheme val="minor"/>
    </font>
    <font>
      <sz val="8"/>
      <name val="Arial"/>
      <family val="2"/>
    </font>
    <font>
      <b/>
      <sz val="10"/>
      <name val="Arial"/>
      <family val="2"/>
    </font>
    <font>
      <sz val="10"/>
      <name val="Arial"/>
      <family val="2"/>
    </font>
    <font>
      <sz val="10"/>
      <color indexed="12"/>
      <name val="Arial"/>
      <family val="2"/>
    </font>
    <font>
      <u/>
      <sz val="10"/>
      <color theme="10"/>
      <name val="Arial"/>
      <family val="2"/>
    </font>
    <font>
      <u/>
      <sz val="10"/>
      <color theme="11"/>
      <name val="Arial"/>
      <family val="2"/>
    </font>
    <font>
      <b/>
      <sz val="12"/>
      <name val="Calibri"/>
      <family val="2"/>
      <scheme val="minor"/>
    </font>
    <font>
      <sz val="12"/>
      <name val="Calibri"/>
      <family val="2"/>
      <scheme val="minor"/>
    </font>
    <font>
      <sz val="10"/>
      <color theme="1"/>
      <name val="Arial"/>
      <family val="2"/>
    </font>
    <font>
      <sz val="10"/>
      <color rgb="FF000000"/>
      <name val="+mn-lt"/>
      <charset val="1"/>
    </font>
    <font>
      <b/>
      <sz val="10"/>
      <color theme="1"/>
      <name val="Arial"/>
      <family val="2"/>
    </font>
    <font>
      <b/>
      <sz val="18"/>
      <name val="Arial"/>
      <family val="2"/>
    </font>
    <font>
      <sz val="10"/>
      <color rgb="FF000000"/>
      <name val="Tahoma"/>
      <family val="2"/>
    </font>
    <font>
      <sz val="12"/>
      <color rgb="FF2718FF"/>
      <name val="Calibri"/>
      <family val="2"/>
      <scheme val="minor"/>
    </font>
    <font>
      <b/>
      <sz val="12"/>
      <color rgb="FF2718FF"/>
      <name val="Calibri"/>
      <family val="2"/>
      <scheme val="minor"/>
    </font>
    <font>
      <sz val="10"/>
      <color rgb="FF2718FF"/>
      <name val="Arial"/>
      <family val="2"/>
    </font>
    <font>
      <b/>
      <u/>
      <sz val="10"/>
      <name val="Arial"/>
      <family val="2"/>
    </font>
    <font>
      <sz val="12"/>
      <name val="Arial"/>
      <family val="2"/>
    </font>
  </fonts>
  <fills count="12">
    <fill>
      <patternFill patternType="none"/>
    </fill>
    <fill>
      <patternFill patternType="gray125"/>
    </fill>
    <fill>
      <patternFill patternType="solid">
        <fgColor rgb="FFFFFFA7"/>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499984740745262"/>
        <bgColor indexed="64"/>
      </patternFill>
    </fill>
  </fills>
  <borders count="2">
    <border>
      <left/>
      <right/>
      <top/>
      <bottom/>
      <diagonal/>
    </border>
    <border>
      <left/>
      <right/>
      <top/>
      <bottom style="medium">
        <color auto="1"/>
      </bottom>
      <diagonal/>
    </border>
  </borders>
  <cellStyleXfs count="178">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4" fillId="0" borderId="0"/>
  </cellStyleXfs>
  <cellXfs count="150">
    <xf numFmtId="0" fontId="0" fillId="0" borderId="0" xfId="0"/>
    <xf numFmtId="0" fontId="3" fillId="0" borderId="0" xfId="0" applyFont="1" applyAlignment="1">
      <alignment wrapText="1"/>
    </xf>
    <xf numFmtId="0" fontId="3" fillId="0" borderId="0" xfId="0" applyFont="1"/>
    <xf numFmtId="0" fontId="0" fillId="0" borderId="0" xfId="0" applyAlignment="1">
      <alignment horizontal="center"/>
    </xf>
    <xf numFmtId="0" fontId="0" fillId="0" borderId="0" xfId="0" applyAlignment="1">
      <alignment horizontal="right"/>
    </xf>
    <xf numFmtId="0" fontId="0" fillId="3" borderId="0" xfId="0" applyFill="1"/>
    <xf numFmtId="0" fontId="0" fillId="3" borderId="0" xfId="0" applyFill="1" applyAlignment="1">
      <alignment horizontal="right"/>
    </xf>
    <xf numFmtId="0" fontId="8" fillId="0" borderId="1" xfId="177" applyFont="1" applyBorder="1" applyAlignment="1">
      <alignment wrapText="1"/>
    </xf>
    <xf numFmtId="0" fontId="8" fillId="0" borderId="1" xfId="177" applyFont="1" applyBorder="1" applyAlignment="1">
      <alignment horizontal="center" wrapText="1"/>
    </xf>
    <xf numFmtId="0" fontId="9" fillId="0" borderId="0" xfId="177" applyFont="1"/>
    <xf numFmtId="0" fontId="9" fillId="0" borderId="0" xfId="177" applyFont="1" applyAlignment="1">
      <alignment horizontal="center"/>
    </xf>
    <xf numFmtId="0" fontId="8" fillId="0" borderId="0" xfId="177" applyFont="1"/>
    <xf numFmtId="0" fontId="8" fillId="0" borderId="0" xfId="177" applyFont="1" applyAlignment="1">
      <alignment horizontal="center"/>
    </xf>
    <xf numFmtId="164" fontId="9" fillId="0" borderId="0" xfId="177" applyNumberFormat="1" applyFont="1" applyAlignment="1">
      <alignment horizontal="center"/>
    </xf>
    <xf numFmtId="14" fontId="9" fillId="0" borderId="0" xfId="177" applyNumberFormat="1" applyFont="1"/>
    <xf numFmtId="164" fontId="9" fillId="3" borderId="0" xfId="177" applyNumberFormat="1" applyFont="1" applyFill="1" applyAlignment="1">
      <alignment horizontal="center"/>
    </xf>
    <xf numFmtId="0" fontId="9" fillId="5" borderId="0" xfId="177" applyFont="1" applyFill="1"/>
    <xf numFmtId="164" fontId="9" fillId="5" borderId="0" xfId="177" applyNumberFormat="1" applyFont="1" applyFill="1" applyAlignment="1">
      <alignment horizontal="center"/>
    </xf>
    <xf numFmtId="0" fontId="8" fillId="5" borderId="0" xfId="177" applyFont="1" applyFill="1"/>
    <xf numFmtId="0" fontId="8" fillId="5" borderId="0" xfId="177" applyFont="1" applyFill="1" applyAlignment="1">
      <alignment horizontal="center"/>
    </xf>
    <xf numFmtId="165" fontId="8" fillId="5" borderId="0" xfId="177" applyNumberFormat="1" applyFont="1" applyFill="1" applyAlignment="1">
      <alignment horizontal="right"/>
    </xf>
    <xf numFmtId="0" fontId="9" fillId="5" borderId="1" xfId="177" applyFont="1" applyFill="1" applyBorder="1"/>
    <xf numFmtId="165" fontId="8" fillId="0" borderId="0" xfId="177" applyNumberFormat="1" applyFont="1" applyAlignment="1">
      <alignment horizontal="center"/>
    </xf>
    <xf numFmtId="2" fontId="8" fillId="0" borderId="0" xfId="177" applyNumberFormat="1" applyFont="1" applyAlignment="1">
      <alignment horizontal="center"/>
    </xf>
    <xf numFmtId="165" fontId="8" fillId="2" borderId="0" xfId="177" applyNumberFormat="1" applyFont="1" applyFill="1" applyAlignment="1">
      <alignment horizontal="right"/>
    </xf>
    <xf numFmtId="0" fontId="9" fillId="2" borderId="0" xfId="177" applyFont="1" applyFill="1"/>
    <xf numFmtId="0" fontId="8" fillId="2" borderId="0" xfId="177" applyFont="1" applyFill="1" applyAlignment="1">
      <alignment horizontal="right"/>
    </xf>
    <xf numFmtId="2" fontId="8" fillId="2" borderId="0" xfId="177" applyNumberFormat="1" applyFont="1" applyFill="1" applyAlignment="1">
      <alignment horizontal="center"/>
    </xf>
    <xf numFmtId="164" fontId="9" fillId="3" borderId="1" xfId="177" applyNumberFormat="1" applyFont="1" applyFill="1" applyBorder="1" applyAlignment="1">
      <alignment horizontal="center"/>
    </xf>
    <xf numFmtId="0" fontId="9" fillId="7" borderId="0" xfId="177" applyFont="1" applyFill="1"/>
    <xf numFmtId="165" fontId="8" fillId="7" borderId="0" xfId="177" applyNumberFormat="1" applyFont="1" applyFill="1" applyAlignment="1">
      <alignment horizontal="center"/>
    </xf>
    <xf numFmtId="0" fontId="8" fillId="7" borderId="0" xfId="177" applyFont="1" applyFill="1"/>
    <xf numFmtId="0" fontId="8" fillId="7" borderId="1" xfId="177" applyFont="1" applyFill="1" applyBorder="1"/>
    <xf numFmtId="0" fontId="9" fillId="7" borderId="1" xfId="177" applyFont="1" applyFill="1" applyBorder="1" applyAlignment="1">
      <alignment horizontal="center"/>
    </xf>
    <xf numFmtId="0" fontId="8" fillId="7" borderId="1" xfId="177" applyFont="1" applyFill="1" applyBorder="1" applyAlignment="1">
      <alignment horizontal="center"/>
    </xf>
    <xf numFmtId="165" fontId="9" fillId="7" borderId="0" xfId="177" applyNumberFormat="1" applyFont="1" applyFill="1" applyAlignment="1">
      <alignment horizontal="center"/>
    </xf>
    <xf numFmtId="165" fontId="1" fillId="7" borderId="0" xfId="177" applyNumberFormat="1" applyFont="1" applyFill="1" applyAlignment="1">
      <alignment horizontal="center"/>
    </xf>
    <xf numFmtId="0" fontId="9" fillId="3" borderId="0" xfId="177" applyFont="1" applyFill="1"/>
    <xf numFmtId="0" fontId="8" fillId="3" borderId="0" xfId="177" applyFont="1" applyFill="1" applyAlignment="1">
      <alignment horizontal="right"/>
    </xf>
    <xf numFmtId="0" fontId="8" fillId="3" borderId="0" xfId="177" applyFont="1" applyFill="1" applyAlignment="1">
      <alignment horizontal="center"/>
    </xf>
    <xf numFmtId="164" fontId="8" fillId="3" borderId="0" xfId="177" applyNumberFormat="1" applyFont="1" applyFill="1" applyAlignment="1">
      <alignment horizontal="center"/>
    </xf>
    <xf numFmtId="0" fontId="4" fillId="0" borderId="0" xfId="0" applyFont="1"/>
    <xf numFmtId="0" fontId="3" fillId="3" borderId="0" xfId="0" applyFont="1" applyFill="1"/>
    <xf numFmtId="0" fontId="4" fillId="3" borderId="0" xfId="0" applyFont="1" applyFill="1"/>
    <xf numFmtId="10" fontId="5" fillId="3" borderId="0" xfId="0" applyNumberFormat="1" applyFont="1" applyFill="1" applyAlignment="1">
      <alignment horizontal="right"/>
    </xf>
    <xf numFmtId="0" fontId="10" fillId="3" borderId="0" xfId="0" applyFont="1" applyFill="1" applyAlignment="1">
      <alignment horizontal="right"/>
    </xf>
    <xf numFmtId="164" fontId="4" fillId="3" borderId="0" xfId="0" applyNumberFormat="1" applyFont="1" applyFill="1" applyAlignment="1">
      <alignment horizontal="right"/>
    </xf>
    <xf numFmtId="164" fontId="0" fillId="3" borderId="0" xfId="0" applyNumberFormat="1" applyFill="1" applyAlignment="1">
      <alignment horizontal="right"/>
    </xf>
    <xf numFmtId="0" fontId="0" fillId="3" borderId="0" xfId="0" applyFill="1" applyAlignment="1">
      <alignment horizontal="center"/>
    </xf>
    <xf numFmtId="0" fontId="4" fillId="3" borderId="0" xfId="0" applyFont="1" applyFill="1" applyAlignment="1">
      <alignment horizontal="left"/>
    </xf>
    <xf numFmtId="165" fontId="3" fillId="3" borderId="0" xfId="0" applyNumberFormat="1" applyFont="1" applyFill="1" applyAlignment="1">
      <alignment horizontal="right"/>
    </xf>
    <xf numFmtId="2" fontId="0" fillId="3" borderId="0" xfId="0" applyNumberFormat="1" applyFill="1" applyAlignment="1">
      <alignment horizontal="right"/>
    </xf>
    <xf numFmtId="165" fontId="0" fillId="3" borderId="0" xfId="0" applyNumberFormat="1" applyFill="1" applyAlignment="1">
      <alignment horizontal="right"/>
    </xf>
    <xf numFmtId="0" fontId="3" fillId="8" borderId="0" xfId="0" applyFont="1" applyFill="1" applyAlignment="1">
      <alignment horizontal="left"/>
    </xf>
    <xf numFmtId="0" fontId="3" fillId="8" borderId="0" xfId="0" applyFont="1" applyFill="1" applyAlignment="1">
      <alignment horizontal="right"/>
    </xf>
    <xf numFmtId="0" fontId="0" fillId="8" borderId="0" xfId="0" applyFill="1"/>
    <xf numFmtId="165" fontId="0" fillId="8" borderId="0" xfId="0" applyNumberFormat="1" applyFill="1" applyAlignment="1">
      <alignment horizontal="right"/>
    </xf>
    <xf numFmtId="0" fontId="0" fillId="8" borderId="0" xfId="0" applyFill="1" applyAlignment="1">
      <alignment horizontal="right"/>
    </xf>
    <xf numFmtId="165" fontId="3" fillId="8" borderId="0" xfId="0" applyNumberFormat="1" applyFont="1" applyFill="1" applyAlignment="1">
      <alignment horizontal="right"/>
    </xf>
    <xf numFmtId="0" fontId="0" fillId="8" borderId="0" xfId="0" applyFill="1" applyAlignment="1">
      <alignment horizontal="center"/>
    </xf>
    <xf numFmtId="2" fontId="10" fillId="8" borderId="0" xfId="0" applyNumberFormat="1" applyFont="1" applyFill="1" applyAlignment="1">
      <alignment horizontal="right"/>
    </xf>
    <xf numFmtId="0" fontId="4" fillId="8" borderId="0" xfId="0" applyFont="1" applyFill="1"/>
    <xf numFmtId="165" fontId="0" fillId="7" borderId="0" xfId="0" applyNumberFormat="1" applyFill="1" applyAlignment="1">
      <alignment horizontal="center"/>
    </xf>
    <xf numFmtId="165" fontId="3" fillId="7" borderId="0" xfId="0" applyNumberFormat="1" applyFont="1" applyFill="1" applyAlignment="1">
      <alignment horizontal="center"/>
    </xf>
    <xf numFmtId="0" fontId="0" fillId="7" borderId="0" xfId="0" applyFill="1"/>
    <xf numFmtId="0" fontId="3" fillId="7" borderId="0" xfId="0" applyFont="1" applyFill="1"/>
    <xf numFmtId="0" fontId="3" fillId="7" borderId="1" xfId="0" applyFont="1" applyFill="1" applyBorder="1" applyAlignment="1">
      <alignment horizontal="left" wrapText="1"/>
    </xf>
    <xf numFmtId="0" fontId="3" fillId="7"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wrapText="1"/>
    </xf>
    <xf numFmtId="0" fontId="12" fillId="0" borderId="0" xfId="0" applyFont="1" applyAlignment="1">
      <alignment horizontal="center"/>
    </xf>
    <xf numFmtId="0" fontId="10" fillId="0" borderId="0" xfId="0" applyFont="1"/>
    <xf numFmtId="0" fontId="12" fillId="9" borderId="0" xfId="0" applyFont="1" applyFill="1"/>
    <xf numFmtId="0" fontId="10" fillId="9" borderId="0" xfId="0" applyFont="1" applyFill="1" applyAlignment="1">
      <alignment horizontal="center"/>
    </xf>
    <xf numFmtId="0" fontId="10" fillId="9" borderId="0" xfId="0" applyFont="1" applyFill="1"/>
    <xf numFmtId="0" fontId="4" fillId="7" borderId="0" xfId="0" applyFont="1" applyFill="1" applyAlignment="1">
      <alignment horizontal="left"/>
    </xf>
    <xf numFmtId="0" fontId="10" fillId="9" borderId="0" xfId="0" applyFont="1" applyFill="1" applyAlignment="1">
      <alignment horizontal="right"/>
    </xf>
    <xf numFmtId="166" fontId="5" fillId="0" borderId="0" xfId="0" applyNumberFormat="1" applyFont="1" applyAlignment="1">
      <alignment horizontal="right"/>
    </xf>
    <xf numFmtId="165" fontId="10" fillId="0" borderId="0" xfId="0" applyNumberFormat="1" applyFont="1" applyAlignment="1">
      <alignment horizontal="right"/>
    </xf>
    <xf numFmtId="165" fontId="12" fillId="9" borderId="0" xfId="0" applyNumberFormat="1" applyFont="1" applyFill="1" applyAlignment="1">
      <alignment horizontal="right"/>
    </xf>
    <xf numFmtId="165" fontId="4" fillId="3" borderId="0" xfId="0" applyNumberFormat="1" applyFont="1" applyFill="1" applyAlignment="1">
      <alignment horizontal="right"/>
    </xf>
    <xf numFmtId="0" fontId="3" fillId="8" borderId="0" xfId="0" applyFont="1" applyFill="1"/>
    <xf numFmtId="0" fontId="3" fillId="7" borderId="0" xfId="0" applyFont="1" applyFill="1" applyAlignment="1">
      <alignment horizontal="right"/>
    </xf>
    <xf numFmtId="165" fontId="0" fillId="7" borderId="1" xfId="0" applyNumberFormat="1" applyFill="1" applyBorder="1" applyAlignment="1">
      <alignment horizontal="center"/>
    </xf>
    <xf numFmtId="0" fontId="3" fillId="6" borderId="0" xfId="0" applyFont="1" applyFill="1" applyAlignment="1">
      <alignment horizontal="left"/>
    </xf>
    <xf numFmtId="0" fontId="4" fillId="6" borderId="0" xfId="0" applyFont="1" applyFill="1" applyAlignment="1">
      <alignment horizontal="center"/>
    </xf>
    <xf numFmtId="0" fontId="4" fillId="6" borderId="0" xfId="0" applyFont="1" applyFill="1"/>
    <xf numFmtId="165" fontId="4" fillId="6" borderId="0" xfId="0" applyNumberFormat="1" applyFont="1" applyFill="1" applyAlignment="1">
      <alignment horizontal="center"/>
    </xf>
    <xf numFmtId="0" fontId="3" fillId="6" borderId="0" xfId="0" applyFont="1" applyFill="1"/>
    <xf numFmtId="165" fontId="3" fillId="6" borderId="0" xfId="0" applyNumberFormat="1" applyFont="1" applyFill="1" applyAlignment="1">
      <alignment horizontal="center"/>
    </xf>
    <xf numFmtId="0" fontId="4" fillId="4" borderId="0" xfId="0" applyFont="1" applyFill="1"/>
    <xf numFmtId="0" fontId="4" fillId="10" borderId="0" xfId="0" applyFont="1" applyFill="1"/>
    <xf numFmtId="166" fontId="10" fillId="6" borderId="0" xfId="0" applyNumberFormat="1" applyFont="1" applyFill="1" applyAlignment="1">
      <alignment horizontal="center"/>
    </xf>
    <xf numFmtId="0" fontId="12" fillId="0" borderId="0" xfId="0" applyFont="1"/>
    <xf numFmtId="165" fontId="12" fillId="0" borderId="0" xfId="0" applyNumberFormat="1" applyFont="1" applyAlignment="1">
      <alignment horizontal="right"/>
    </xf>
    <xf numFmtId="165" fontId="3" fillId="0" borderId="0" xfId="0" applyNumberFormat="1" applyFont="1" applyAlignment="1">
      <alignment horizontal="center"/>
    </xf>
    <xf numFmtId="0" fontId="4" fillId="6" borderId="1" xfId="0" applyFont="1" applyFill="1" applyBorder="1"/>
    <xf numFmtId="165" fontId="4" fillId="6" borderId="1" xfId="0" applyNumberFormat="1" applyFont="1" applyFill="1" applyBorder="1" applyAlignment="1">
      <alignment horizontal="center"/>
    </xf>
    <xf numFmtId="0" fontId="13" fillId="0" borderId="0" xfId="0" applyFont="1"/>
    <xf numFmtId="0" fontId="4" fillId="0" borderId="0" xfId="0" applyFont="1" applyAlignment="1">
      <alignment vertical="center"/>
    </xf>
    <xf numFmtId="3" fontId="0" fillId="3" borderId="0" xfId="0" applyNumberFormat="1" applyFill="1"/>
    <xf numFmtId="0" fontId="4" fillId="0" borderId="0" xfId="0" applyFont="1" applyAlignment="1">
      <alignment wrapText="1"/>
    </xf>
    <xf numFmtId="165" fontId="15" fillId="5" borderId="0" xfId="177" applyNumberFormat="1" applyFont="1" applyFill="1" applyAlignment="1" applyProtection="1">
      <alignment horizontal="right"/>
      <protection locked="0"/>
    </xf>
    <xf numFmtId="165" fontId="15" fillId="5" borderId="1" xfId="177" applyNumberFormat="1" applyFont="1" applyFill="1" applyBorder="1" applyAlignment="1" applyProtection="1">
      <alignment horizontal="right"/>
      <protection locked="0"/>
    </xf>
    <xf numFmtId="165" fontId="15" fillId="0" borderId="0" xfId="177" applyNumberFormat="1" applyFont="1" applyAlignment="1" applyProtection="1">
      <alignment horizontal="right"/>
      <protection locked="0"/>
    </xf>
    <xf numFmtId="0" fontId="16" fillId="3" borderId="0" xfId="177" applyFont="1" applyFill="1" applyAlignment="1" applyProtection="1">
      <alignment horizontal="center"/>
      <protection locked="0"/>
    </xf>
    <xf numFmtId="165" fontId="15" fillId="3" borderId="0" xfId="177" applyNumberFormat="1" applyFont="1" applyFill="1" applyAlignment="1" applyProtection="1">
      <alignment horizontal="right"/>
      <protection locked="0"/>
    </xf>
    <xf numFmtId="165" fontId="15" fillId="3" borderId="1" xfId="177" applyNumberFormat="1" applyFont="1" applyFill="1" applyBorder="1" applyAlignment="1" applyProtection="1">
      <alignment horizontal="right"/>
      <protection locked="0"/>
    </xf>
    <xf numFmtId="0" fontId="15" fillId="5" borderId="0" xfId="177" applyFont="1" applyFill="1" applyProtection="1">
      <protection locked="0"/>
    </xf>
    <xf numFmtId="0" fontId="15" fillId="5" borderId="1" xfId="177" applyFont="1" applyFill="1" applyBorder="1" applyProtection="1">
      <protection locked="0"/>
    </xf>
    <xf numFmtId="0" fontId="15" fillId="0" borderId="0" xfId="177" applyFont="1" applyProtection="1">
      <protection locked="0"/>
    </xf>
    <xf numFmtId="0" fontId="15" fillId="3" borderId="0" xfId="177" applyFont="1" applyFill="1" applyProtection="1">
      <protection locked="0"/>
    </xf>
    <xf numFmtId="0" fontId="15" fillId="3" borderId="1" xfId="177" applyFont="1" applyFill="1" applyBorder="1" applyProtection="1">
      <protection locked="0"/>
    </xf>
    <xf numFmtId="9" fontId="15" fillId="7" borderId="0" xfId="177" applyNumberFormat="1" applyFont="1" applyFill="1" applyAlignment="1" applyProtection="1">
      <alignment horizontal="center"/>
      <protection locked="0"/>
    </xf>
    <xf numFmtId="165" fontId="15" fillId="7" borderId="0" xfId="177" applyNumberFormat="1" applyFont="1" applyFill="1" applyAlignment="1" applyProtection="1">
      <alignment horizontal="center"/>
      <protection locked="0"/>
    </xf>
    <xf numFmtId="165" fontId="9" fillId="3" borderId="0" xfId="177" applyNumberFormat="1" applyFont="1" applyFill="1" applyAlignment="1">
      <alignment horizontal="right"/>
    </xf>
    <xf numFmtId="165" fontId="9" fillId="3" borderId="1" xfId="177" applyNumberFormat="1" applyFont="1" applyFill="1" applyBorder="1" applyAlignment="1">
      <alignment horizontal="right"/>
    </xf>
    <xf numFmtId="0" fontId="9" fillId="0" borderId="0" xfId="177" applyFont="1" applyProtection="1">
      <protection locked="0"/>
    </xf>
    <xf numFmtId="0" fontId="8" fillId="0" borderId="0" xfId="177" applyFont="1" applyAlignment="1" applyProtection="1">
      <alignment horizontal="center"/>
      <protection locked="0"/>
    </xf>
    <xf numFmtId="0" fontId="9" fillId="0" borderId="0" xfId="177" applyFont="1" applyAlignment="1" applyProtection="1">
      <alignment horizontal="center"/>
      <protection locked="0"/>
    </xf>
    <xf numFmtId="14" fontId="9" fillId="0" borderId="0" xfId="177" applyNumberFormat="1" applyFont="1" applyProtection="1">
      <protection locked="0"/>
    </xf>
    <xf numFmtId="165" fontId="8" fillId="0" borderId="0" xfId="177" applyNumberFormat="1" applyFont="1" applyAlignment="1" applyProtection="1">
      <alignment horizontal="center"/>
      <protection locked="0"/>
    </xf>
    <xf numFmtId="0" fontId="17" fillId="0" borderId="0" xfId="0" applyFont="1"/>
    <xf numFmtId="0" fontId="18" fillId="0" borderId="0" xfId="0" applyFont="1"/>
    <xf numFmtId="0" fontId="10" fillId="11" borderId="0" xfId="0" applyFont="1" applyFill="1"/>
    <xf numFmtId="0" fontId="4" fillId="3" borderId="0" xfId="0" applyFont="1" applyFill="1" applyAlignment="1">
      <alignment wrapText="1"/>
    </xf>
    <xf numFmtId="0" fontId="4" fillId="8" borderId="0" xfId="0" applyFont="1" applyFill="1" applyAlignment="1">
      <alignment wrapText="1"/>
    </xf>
    <xf numFmtId="0" fontId="4" fillId="9" borderId="0" xfId="0" applyFont="1" applyFill="1"/>
    <xf numFmtId="0" fontId="4" fillId="6" borderId="0" xfId="0" applyFont="1" applyFill="1" applyAlignment="1">
      <alignment wrapText="1"/>
    </xf>
    <xf numFmtId="0" fontId="4" fillId="7" borderId="0" xfId="0" applyFont="1" applyFill="1"/>
    <xf numFmtId="0" fontId="4" fillId="7" borderId="0" xfId="0" applyFont="1" applyFill="1" applyAlignment="1">
      <alignment wrapText="1"/>
    </xf>
    <xf numFmtId="3" fontId="5" fillId="3" borderId="0" xfId="0" applyNumberFormat="1" applyFont="1" applyFill="1" applyAlignment="1" applyProtection="1">
      <alignment horizontal="right"/>
      <protection locked="0"/>
    </xf>
    <xf numFmtId="10" fontId="5" fillId="3" borderId="0" xfId="0" applyNumberFormat="1" applyFont="1" applyFill="1" applyAlignment="1" applyProtection="1">
      <alignment horizontal="right"/>
      <protection locked="0"/>
    </xf>
    <xf numFmtId="9" fontId="5" fillId="3" borderId="0" xfId="0" applyNumberFormat="1" applyFont="1" applyFill="1" applyAlignment="1" applyProtection="1">
      <alignment horizontal="right"/>
      <protection locked="0"/>
    </xf>
    <xf numFmtId="0" fontId="5" fillId="3" borderId="0" xfId="0" applyFont="1" applyFill="1" applyAlignment="1" applyProtection="1">
      <alignment horizontal="right"/>
      <protection locked="0"/>
    </xf>
    <xf numFmtId="166" fontId="5" fillId="3" borderId="0" xfId="0" applyNumberFormat="1" applyFont="1" applyFill="1" applyAlignment="1" applyProtection="1">
      <alignment horizontal="right"/>
      <protection locked="0"/>
    </xf>
    <xf numFmtId="2" fontId="5" fillId="8" borderId="0" xfId="0" applyNumberFormat="1" applyFont="1" applyFill="1" applyAlignment="1" applyProtection="1">
      <alignment horizontal="right"/>
      <protection locked="0"/>
    </xf>
    <xf numFmtId="165" fontId="5" fillId="8" borderId="0" xfId="0" applyNumberFormat="1" applyFont="1" applyFill="1" applyAlignment="1" applyProtection="1">
      <alignment horizontal="right"/>
      <protection locked="0"/>
    </xf>
    <xf numFmtId="0" fontId="5" fillId="8" borderId="0" xfId="0" applyFont="1" applyFill="1" applyAlignment="1" applyProtection="1">
      <alignment horizontal="right"/>
      <protection locked="0"/>
    </xf>
    <xf numFmtId="166" fontId="5" fillId="9" borderId="0" xfId="0" applyNumberFormat="1" applyFont="1" applyFill="1" applyAlignment="1" applyProtection="1">
      <alignment horizontal="right"/>
      <protection locked="0"/>
    </xf>
    <xf numFmtId="166" fontId="5" fillId="6" borderId="0" xfId="0" applyNumberFormat="1" applyFont="1" applyFill="1" applyAlignment="1" applyProtection="1">
      <alignment horizontal="center"/>
      <protection locked="0"/>
    </xf>
    <xf numFmtId="0" fontId="5" fillId="6" borderId="0" xfId="0" applyFont="1" applyFill="1" applyAlignment="1" applyProtection="1">
      <alignment horizontal="center"/>
      <protection locked="0"/>
    </xf>
    <xf numFmtId="0" fontId="5" fillId="4" borderId="0" xfId="0" applyFont="1" applyFill="1" applyAlignment="1" applyProtection="1">
      <alignment horizontal="center"/>
      <protection locked="0"/>
    </xf>
    <xf numFmtId="0" fontId="5" fillId="10" borderId="0" xfId="0" applyFont="1" applyFill="1" applyAlignment="1" applyProtection="1">
      <alignment horizontal="center"/>
      <protection locked="0"/>
    </xf>
    <xf numFmtId="166" fontId="5" fillId="7" borderId="0" xfId="0" applyNumberFormat="1" applyFont="1" applyFill="1" applyAlignment="1" applyProtection="1">
      <alignment horizontal="center"/>
      <protection locked="0"/>
    </xf>
    <xf numFmtId="0" fontId="5" fillId="7" borderId="0" xfId="0" applyFont="1" applyFill="1" applyAlignment="1" applyProtection="1">
      <alignment horizontal="center"/>
      <protection locked="0"/>
    </xf>
    <xf numFmtId="166" fontId="5" fillId="7" borderId="1" xfId="0" applyNumberFormat="1" applyFont="1" applyFill="1" applyBorder="1" applyAlignment="1" applyProtection="1">
      <alignment horizontal="center"/>
      <protection locked="0"/>
    </xf>
    <xf numFmtId="0" fontId="5" fillId="7" borderId="1" xfId="0" applyFont="1" applyFill="1" applyBorder="1" applyAlignment="1" applyProtection="1">
      <alignment horizontal="center"/>
      <protection locked="0"/>
    </xf>
    <xf numFmtId="0" fontId="17" fillId="7" borderId="0" xfId="0" applyFont="1" applyFill="1" applyAlignment="1" applyProtection="1">
      <alignment horizontal="left"/>
      <protection locked="0"/>
    </xf>
    <xf numFmtId="0" fontId="17" fillId="7" borderId="1" xfId="0" applyFont="1" applyFill="1" applyBorder="1" applyAlignment="1" applyProtection="1">
      <alignment horizontal="left"/>
      <protection locked="0"/>
    </xf>
  </cellXfs>
  <cellStyles count="178">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2" builtinId="9" hidden="1"/>
    <cellStyle name="Followed Hyperlink" xfId="156" builtinId="9" hidden="1"/>
    <cellStyle name="Followed Hyperlink" xfId="160" builtinId="9" hidden="1"/>
    <cellStyle name="Followed Hyperlink" xfId="164" builtinId="9" hidden="1"/>
    <cellStyle name="Followed Hyperlink" xfId="168" builtinId="9" hidden="1"/>
    <cellStyle name="Followed Hyperlink" xfId="172" builtinId="9" hidden="1"/>
    <cellStyle name="Followed Hyperlink" xfId="176" builtinId="9" hidden="1"/>
    <cellStyle name="Followed Hyperlink" xfId="174" builtinId="9" hidden="1"/>
    <cellStyle name="Followed Hyperlink" xfId="170" builtinId="9" hidden="1"/>
    <cellStyle name="Followed Hyperlink" xfId="166" builtinId="9" hidden="1"/>
    <cellStyle name="Followed Hyperlink" xfId="162" builtinId="9" hidden="1"/>
    <cellStyle name="Followed Hyperlink" xfId="158" builtinId="9" hidden="1"/>
    <cellStyle name="Followed Hyperlink" xfId="154"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85" builtinId="8" hidden="1"/>
    <cellStyle name="Hyperlink" xfId="87" builtinId="8" hidden="1"/>
    <cellStyle name="Hyperlink" xfId="91" builtinId="8" hidden="1"/>
    <cellStyle name="Hyperlink" xfId="93" builtinId="8" hidden="1"/>
    <cellStyle name="Hyperlink" xfId="95" builtinId="8" hidden="1"/>
    <cellStyle name="Hyperlink" xfId="99" builtinId="8" hidden="1"/>
    <cellStyle name="Hyperlink" xfId="101" builtinId="8" hidden="1"/>
    <cellStyle name="Hyperlink" xfId="103" builtinId="8" hidden="1"/>
    <cellStyle name="Hyperlink" xfId="107" builtinId="8" hidden="1"/>
    <cellStyle name="Hyperlink" xfId="109" builtinId="8" hidden="1"/>
    <cellStyle name="Hyperlink" xfId="111" builtinId="8" hidden="1"/>
    <cellStyle name="Hyperlink" xfId="115" builtinId="8" hidden="1"/>
    <cellStyle name="Hyperlink" xfId="117" builtinId="8" hidden="1"/>
    <cellStyle name="Hyperlink" xfId="119" builtinId="8" hidden="1"/>
    <cellStyle name="Hyperlink" xfId="123" builtinId="8" hidden="1"/>
    <cellStyle name="Hyperlink" xfId="125" builtinId="8" hidden="1"/>
    <cellStyle name="Hyperlink" xfId="127" builtinId="8" hidden="1"/>
    <cellStyle name="Hyperlink" xfId="131" builtinId="8" hidden="1"/>
    <cellStyle name="Hyperlink" xfId="133" builtinId="8" hidden="1"/>
    <cellStyle name="Hyperlink" xfId="135" builtinId="8" hidden="1"/>
    <cellStyle name="Hyperlink" xfId="139" builtinId="8" hidden="1"/>
    <cellStyle name="Hyperlink" xfId="141" builtinId="8" hidden="1"/>
    <cellStyle name="Hyperlink" xfId="143" builtinId="8" hidden="1"/>
    <cellStyle name="Hyperlink" xfId="147" builtinId="8" hidden="1"/>
    <cellStyle name="Hyperlink" xfId="149" builtinId="8" hidden="1"/>
    <cellStyle name="Hyperlink" xfId="151" builtinId="8" hidden="1"/>
    <cellStyle name="Hyperlink" xfId="155" builtinId="8" hidden="1"/>
    <cellStyle name="Hyperlink" xfId="157" builtinId="8" hidden="1"/>
    <cellStyle name="Hyperlink" xfId="159" builtinId="8" hidden="1"/>
    <cellStyle name="Hyperlink" xfId="163" builtinId="8" hidden="1"/>
    <cellStyle name="Hyperlink" xfId="165" builtinId="8" hidden="1"/>
    <cellStyle name="Hyperlink" xfId="167" builtinId="8" hidden="1"/>
    <cellStyle name="Hyperlink" xfId="171" builtinId="8" hidden="1"/>
    <cellStyle name="Hyperlink" xfId="173" builtinId="8" hidden="1"/>
    <cellStyle name="Hyperlink" xfId="175" builtinId="8" hidden="1"/>
    <cellStyle name="Hyperlink" xfId="169" builtinId="8" hidden="1"/>
    <cellStyle name="Hyperlink" xfId="161" builtinId="8" hidden="1"/>
    <cellStyle name="Hyperlink" xfId="153" builtinId="8" hidden="1"/>
    <cellStyle name="Hyperlink" xfId="145" builtinId="8" hidden="1"/>
    <cellStyle name="Hyperlink" xfId="137" builtinId="8" hidden="1"/>
    <cellStyle name="Hyperlink" xfId="129" builtinId="8" hidden="1"/>
    <cellStyle name="Hyperlink" xfId="121" builtinId="8" hidden="1"/>
    <cellStyle name="Hyperlink" xfId="113" builtinId="8" hidden="1"/>
    <cellStyle name="Hyperlink" xfId="105" builtinId="8" hidden="1"/>
    <cellStyle name="Hyperlink" xfId="97" builtinId="8" hidden="1"/>
    <cellStyle name="Hyperlink" xfId="89"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3" builtinId="8" hidden="1"/>
    <cellStyle name="Hyperlink" xfId="81" builtinId="8" hidden="1"/>
    <cellStyle name="Hyperlink" xfId="65" builtinId="8" hidden="1"/>
    <cellStyle name="Hyperlink" xfId="49"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5" builtinId="8" hidden="1"/>
    <cellStyle name="Hyperlink" xfId="33" builtinId="8" hidden="1"/>
    <cellStyle name="Hyperlink" xfId="9" builtinId="8" hidden="1"/>
    <cellStyle name="Hyperlink" xfId="11" builtinId="8" hidden="1"/>
    <cellStyle name="Hyperlink" xfId="13" builtinId="8" hidden="1"/>
    <cellStyle name="Hyperlink" xfId="15" builtinId="8" hidden="1"/>
    <cellStyle name="Hyperlink" xfId="5" builtinId="8" hidden="1"/>
    <cellStyle name="Hyperlink" xfId="7" builtinId="8" hidden="1"/>
    <cellStyle name="Hyperlink" xfId="3" builtinId="8" hidden="1"/>
    <cellStyle name="Hyperlink" xfId="1" builtinId="8" hidden="1"/>
    <cellStyle name="Normal" xfId="0" builtinId="0"/>
    <cellStyle name="Normal 2" xfId="177" xr:uid="{7BDEA8E1-2D8A-1C45-9A9C-2F280D10F5A3}"/>
  </cellStyles>
  <dxfs count="0"/>
  <tableStyles count="0" defaultTableStyle="TableStyleMedium9" defaultPivotStyle="PivotStyleMedium4"/>
  <colors>
    <mruColors>
      <color rgb="FF2718FF"/>
      <color rgb="FFCCFFFF"/>
      <color rgb="FFFF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42402-A772-7242-9C0D-8C63E68C4148}">
  <dimension ref="A1:A52"/>
  <sheetViews>
    <sheetView zoomScale="130" zoomScaleNormal="130" workbookViewId="0">
      <selection activeCell="A14" sqref="A14"/>
    </sheetView>
  </sheetViews>
  <sheetFormatPr defaultColWidth="11.42578125" defaultRowHeight="12.95"/>
  <cols>
    <col min="1" max="1" width="106.85546875" customWidth="1"/>
  </cols>
  <sheetData>
    <row r="1" spans="1:1" ht="23.1">
      <c r="A1" s="98" t="s">
        <v>0</v>
      </c>
    </row>
    <row r="2" spans="1:1">
      <c r="A2" s="99" t="s">
        <v>1</v>
      </c>
    </row>
    <row r="3" spans="1:1">
      <c r="A3" s="41" t="s">
        <v>2</v>
      </c>
    </row>
    <row r="5" spans="1:1" ht="27.95">
      <c r="A5" s="101" t="s">
        <v>3</v>
      </c>
    </row>
    <row r="7" spans="1:1">
      <c r="A7" s="123" t="s">
        <v>4</v>
      </c>
    </row>
    <row r="8" spans="1:1" ht="27.95">
      <c r="A8" s="101" t="s">
        <v>5</v>
      </c>
    </row>
    <row r="9" spans="1:1" ht="27.95">
      <c r="A9" s="101" t="s">
        <v>6</v>
      </c>
    </row>
    <row r="10" spans="1:1" ht="14.1">
      <c r="A10" s="101" t="s">
        <v>7</v>
      </c>
    </row>
    <row r="11" spans="1:1" ht="42">
      <c r="A11" s="101" t="s">
        <v>8</v>
      </c>
    </row>
    <row r="12" spans="1:1" ht="56.1">
      <c r="A12" s="101" t="s">
        <v>9</v>
      </c>
    </row>
    <row r="13" spans="1:1" ht="42">
      <c r="A13" s="101" t="s">
        <v>10</v>
      </c>
    </row>
    <row r="14" spans="1:1" ht="27.95">
      <c r="A14" s="101" t="s">
        <v>11</v>
      </c>
    </row>
    <row r="15" spans="1:1" ht="27.95">
      <c r="A15" s="101" t="s">
        <v>12</v>
      </c>
    </row>
    <row r="16" spans="1:1" ht="27.95">
      <c r="A16" s="101" t="s">
        <v>13</v>
      </c>
    </row>
    <row r="17" spans="1:1" ht="27.95">
      <c r="A17" s="101" t="s">
        <v>14</v>
      </c>
    </row>
    <row r="18" spans="1:1" ht="27.95">
      <c r="A18" s="101" t="s">
        <v>15</v>
      </c>
    </row>
    <row r="19" spans="1:1" ht="14.1">
      <c r="A19" s="101" t="s">
        <v>16</v>
      </c>
    </row>
    <row r="20" spans="1:1" ht="27.95">
      <c r="A20" s="101" t="s">
        <v>17</v>
      </c>
    </row>
    <row r="21" spans="1:1" ht="14.1">
      <c r="A21" s="101" t="s">
        <v>18</v>
      </c>
    </row>
    <row r="22" spans="1:1" ht="27.95">
      <c r="A22" s="101" t="s">
        <v>19</v>
      </c>
    </row>
    <row r="24" spans="1:1">
      <c r="A24" s="124"/>
    </row>
    <row r="25" spans="1:1">
      <c r="A25" s="123" t="s">
        <v>20</v>
      </c>
    </row>
    <row r="26" spans="1:1" ht="42">
      <c r="A26" s="101" t="s">
        <v>21</v>
      </c>
    </row>
    <row r="28" spans="1:1">
      <c r="A28" s="42" t="s">
        <v>22</v>
      </c>
    </row>
    <row r="29" spans="1:1" ht="27.95">
      <c r="A29" s="125" t="s">
        <v>23</v>
      </c>
    </row>
    <row r="30" spans="1:1" ht="27.95">
      <c r="A30" s="125" t="s">
        <v>24</v>
      </c>
    </row>
    <row r="31" spans="1:1" ht="42">
      <c r="A31" s="125" t="s">
        <v>25</v>
      </c>
    </row>
    <row r="32" spans="1:1">
      <c r="A32" s="43" t="s">
        <v>26</v>
      </c>
    </row>
    <row r="34" spans="1:1">
      <c r="A34" s="53" t="s">
        <v>27</v>
      </c>
    </row>
    <row r="35" spans="1:1" ht="27.95">
      <c r="A35" s="126" t="s">
        <v>28</v>
      </c>
    </row>
    <row r="37" spans="1:1">
      <c r="A37" s="72" t="s">
        <v>29</v>
      </c>
    </row>
    <row r="38" spans="1:1">
      <c r="A38" s="127" t="s">
        <v>30</v>
      </c>
    </row>
    <row r="40" spans="1:1">
      <c r="A40" s="84" t="s">
        <v>31</v>
      </c>
    </row>
    <row r="41" spans="1:1" ht="27.95">
      <c r="A41" s="128" t="s">
        <v>32</v>
      </c>
    </row>
    <row r="42" spans="1:1" ht="42">
      <c r="A42" s="128" t="s">
        <v>33</v>
      </c>
    </row>
    <row r="44" spans="1:1">
      <c r="A44" s="65" t="s">
        <v>34</v>
      </c>
    </row>
    <row r="45" spans="1:1">
      <c r="A45" s="129" t="s">
        <v>35</v>
      </c>
    </row>
    <row r="46" spans="1:1" ht="27.95">
      <c r="A46" s="130" t="s">
        <v>36</v>
      </c>
    </row>
    <row r="47" spans="1:1">
      <c r="A47" s="129" t="s">
        <v>37</v>
      </c>
    </row>
    <row r="48" spans="1:1">
      <c r="A48" s="129" t="s">
        <v>38</v>
      </c>
    </row>
    <row r="49" spans="1:1">
      <c r="A49" s="129" t="s">
        <v>39</v>
      </c>
    </row>
    <row r="50" spans="1:1">
      <c r="A50" s="129" t="s">
        <v>40</v>
      </c>
    </row>
    <row r="51" spans="1:1">
      <c r="A51" s="129" t="s">
        <v>41</v>
      </c>
    </row>
    <row r="52" spans="1:1" ht="27.95">
      <c r="A52" s="130" t="s">
        <v>42</v>
      </c>
    </row>
  </sheetData>
  <sheetProtection algorithmName="SHA-512" hashValue="tMzR66qlbiFi7JWMDI+NAixeOvx42oQOQvUb3K9tPLHtb1js3pk71TEoIPXyQ5WJ/3US2ThMg7j6pGlltAW17A==" saltValue="lWJg8fxfiSllNplUrp9YK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A9A46-9734-574D-9562-41A78CBC876B}">
  <sheetPr>
    <pageSetUpPr fitToPage="1"/>
  </sheetPr>
  <dimension ref="A1:L166"/>
  <sheetViews>
    <sheetView tabSelected="1" zoomScaleNormal="100" workbookViewId="0">
      <pane ySplit="1" topLeftCell="A2" activePane="bottomLeft" state="frozen"/>
      <selection pane="bottomLeft" activeCell="G17" sqref="G17"/>
    </sheetView>
  </sheetViews>
  <sheetFormatPr defaultColWidth="8.85546875" defaultRowHeight="15.95"/>
  <cols>
    <col min="1" max="1" width="56.28515625" style="9" customWidth="1"/>
    <col min="2" max="2" width="10.85546875" style="10" bestFit="1" customWidth="1"/>
    <col min="3" max="3" width="18.42578125" style="12" customWidth="1"/>
    <col min="4" max="4" width="13" style="9" customWidth="1"/>
    <col min="5" max="5" width="7.28515625" style="117" customWidth="1"/>
    <col min="6" max="6" width="8.85546875" style="117"/>
    <col min="7" max="7" width="45" style="117" bestFit="1" customWidth="1"/>
    <col min="8" max="12" width="8.85546875" style="117"/>
    <col min="13" max="16384" width="8.85546875" style="9"/>
  </cols>
  <sheetData>
    <row r="1" spans="1:5" ht="51.95" thickBot="1">
      <c r="A1" s="7" t="s">
        <v>43</v>
      </c>
      <c r="B1" s="8"/>
      <c r="C1" s="8" t="s">
        <v>44</v>
      </c>
      <c r="D1" s="8" t="s">
        <v>45</v>
      </c>
    </row>
    <row r="2" spans="1:5">
      <c r="A2" s="16" t="s">
        <v>46</v>
      </c>
      <c r="B2" s="16"/>
      <c r="C2" s="102">
        <v>0</v>
      </c>
      <c r="D2" s="19"/>
      <c r="E2" s="118"/>
    </row>
    <row r="3" spans="1:5">
      <c r="A3" s="16" t="s">
        <v>47</v>
      </c>
      <c r="B3" s="16"/>
      <c r="C3" s="102">
        <v>0</v>
      </c>
      <c r="D3" s="19"/>
      <c r="E3" s="118"/>
    </row>
    <row r="4" spans="1:5">
      <c r="A4" s="16" t="s">
        <v>48</v>
      </c>
      <c r="B4" s="16"/>
      <c r="C4" s="102">
        <v>0</v>
      </c>
      <c r="D4" s="19"/>
      <c r="E4" s="118"/>
    </row>
    <row r="5" spans="1:5">
      <c r="A5" s="16" t="s">
        <v>49</v>
      </c>
      <c r="B5" s="16"/>
      <c r="C5" s="102">
        <v>0</v>
      </c>
      <c r="D5" s="19"/>
      <c r="E5" s="118"/>
    </row>
    <row r="6" spans="1:5">
      <c r="A6" s="16" t="s">
        <v>50</v>
      </c>
      <c r="B6" s="16"/>
      <c r="C6" s="102">
        <v>0</v>
      </c>
      <c r="D6" s="19"/>
      <c r="E6" s="118"/>
    </row>
    <row r="7" spans="1:5">
      <c r="A7" s="16" t="s">
        <v>51</v>
      </c>
      <c r="B7" s="16"/>
      <c r="C7" s="102">
        <v>0</v>
      </c>
      <c r="D7" s="19"/>
      <c r="E7" s="118"/>
    </row>
    <row r="8" spans="1:5">
      <c r="A8" s="16" t="s">
        <v>52</v>
      </c>
      <c r="B8" s="16"/>
      <c r="C8" s="102">
        <v>0</v>
      </c>
      <c r="D8" s="19"/>
      <c r="E8" s="118"/>
    </row>
    <row r="9" spans="1:5">
      <c r="A9" s="16" t="s">
        <v>53</v>
      </c>
      <c r="B9" s="16"/>
      <c r="C9" s="102">
        <v>0</v>
      </c>
      <c r="D9" s="19"/>
      <c r="E9" s="118"/>
    </row>
    <row r="10" spans="1:5">
      <c r="A10" s="108" t="s">
        <v>54</v>
      </c>
      <c r="B10" s="16"/>
      <c r="C10" s="102">
        <v>0</v>
      </c>
      <c r="D10" s="19"/>
      <c r="E10" s="118"/>
    </row>
    <row r="11" spans="1:5" ht="17.100000000000001" thickBot="1">
      <c r="A11" s="109" t="s">
        <v>54</v>
      </c>
      <c r="B11" s="21"/>
      <c r="C11" s="103">
        <v>0</v>
      </c>
      <c r="D11" s="21"/>
      <c r="E11" s="118"/>
    </row>
    <row r="12" spans="1:5">
      <c r="A12" s="18" t="s">
        <v>55</v>
      </c>
      <c r="B12" s="16"/>
      <c r="C12" s="20">
        <f>SUM(C2:C11)</f>
        <v>0</v>
      </c>
      <c r="D12" s="17" t="e">
        <f t="shared" ref="D12:D30" si="0">C12/$C$39*100</f>
        <v>#DIV/0!</v>
      </c>
      <c r="E12" s="118"/>
    </row>
    <row r="13" spans="1:5">
      <c r="A13" s="9" t="s">
        <v>56</v>
      </c>
      <c r="B13" s="11"/>
      <c r="C13" s="104">
        <v>0</v>
      </c>
      <c r="D13" s="13" t="e">
        <f t="shared" si="0"/>
        <v>#DIV/0!</v>
      </c>
      <c r="E13" s="118"/>
    </row>
    <row r="14" spans="1:5">
      <c r="A14" s="9" t="s">
        <v>57</v>
      </c>
      <c r="B14" s="11"/>
      <c r="C14" s="104">
        <v>0</v>
      </c>
      <c r="D14" s="13" t="e">
        <f t="shared" si="0"/>
        <v>#DIV/0!</v>
      </c>
      <c r="E14" s="118"/>
    </row>
    <row r="15" spans="1:5">
      <c r="A15" s="9" t="s">
        <v>58</v>
      </c>
      <c r="B15" s="11"/>
      <c r="C15" s="104">
        <v>0</v>
      </c>
      <c r="D15" s="13" t="e">
        <f t="shared" si="0"/>
        <v>#DIV/0!</v>
      </c>
      <c r="E15" s="118"/>
    </row>
    <row r="16" spans="1:5">
      <c r="A16" s="9" t="s">
        <v>59</v>
      </c>
      <c r="B16" s="11"/>
      <c r="C16" s="104">
        <v>0</v>
      </c>
      <c r="D16" s="13" t="e">
        <f t="shared" si="0"/>
        <v>#DIV/0!</v>
      </c>
      <c r="E16" s="118"/>
    </row>
    <row r="17" spans="1:5">
      <c r="A17" s="9" t="s">
        <v>60</v>
      </c>
      <c r="B17" s="11"/>
      <c r="C17" s="104">
        <v>0</v>
      </c>
      <c r="D17" s="13" t="e">
        <f t="shared" si="0"/>
        <v>#DIV/0!</v>
      </c>
      <c r="E17" s="118"/>
    </row>
    <row r="18" spans="1:5">
      <c r="A18" s="9" t="s">
        <v>61</v>
      </c>
      <c r="B18" s="11"/>
      <c r="C18" s="104">
        <v>0</v>
      </c>
      <c r="D18" s="13" t="e">
        <f t="shared" si="0"/>
        <v>#DIV/0!</v>
      </c>
      <c r="E18" s="118"/>
    </row>
    <row r="19" spans="1:5">
      <c r="A19" s="9" t="s">
        <v>62</v>
      </c>
      <c r="B19" s="11"/>
      <c r="C19" s="104">
        <v>0</v>
      </c>
      <c r="D19" s="13" t="e">
        <f t="shared" si="0"/>
        <v>#DIV/0!</v>
      </c>
      <c r="E19" s="118"/>
    </row>
    <row r="20" spans="1:5">
      <c r="A20" s="9" t="s">
        <v>63</v>
      </c>
      <c r="B20" s="11"/>
      <c r="C20" s="104">
        <v>0</v>
      </c>
      <c r="D20" s="13" t="e">
        <f t="shared" si="0"/>
        <v>#DIV/0!</v>
      </c>
      <c r="E20" s="118"/>
    </row>
    <row r="21" spans="1:5">
      <c r="A21" s="9" t="s">
        <v>64</v>
      </c>
      <c r="B21" s="11"/>
      <c r="C21" s="104">
        <v>0</v>
      </c>
      <c r="D21" s="13" t="e">
        <f t="shared" si="0"/>
        <v>#DIV/0!</v>
      </c>
      <c r="E21" s="118"/>
    </row>
    <row r="22" spans="1:5">
      <c r="A22" s="9" t="s">
        <v>65</v>
      </c>
      <c r="B22" s="11"/>
      <c r="C22" s="104">
        <v>0</v>
      </c>
      <c r="D22" s="13" t="e">
        <f t="shared" si="0"/>
        <v>#DIV/0!</v>
      </c>
      <c r="E22" s="118"/>
    </row>
    <row r="23" spans="1:5">
      <c r="A23" s="9" t="s">
        <v>66</v>
      </c>
      <c r="B23" s="11"/>
      <c r="C23" s="104">
        <v>0</v>
      </c>
      <c r="D23" s="13" t="e">
        <f t="shared" si="0"/>
        <v>#DIV/0!</v>
      </c>
      <c r="E23" s="118"/>
    </row>
    <row r="24" spans="1:5">
      <c r="A24" s="9" t="s">
        <v>67</v>
      </c>
      <c r="B24" s="11"/>
      <c r="C24" s="104">
        <v>0</v>
      </c>
      <c r="D24" s="13" t="e">
        <f t="shared" si="0"/>
        <v>#DIV/0!</v>
      </c>
      <c r="E24" s="118"/>
    </row>
    <row r="25" spans="1:5">
      <c r="A25" s="9" t="s">
        <v>68</v>
      </c>
      <c r="B25" s="11"/>
      <c r="C25" s="104">
        <v>0</v>
      </c>
      <c r="D25" s="13" t="e">
        <f t="shared" si="0"/>
        <v>#DIV/0!</v>
      </c>
      <c r="E25" s="118"/>
    </row>
    <row r="26" spans="1:5">
      <c r="A26" s="110" t="s">
        <v>54</v>
      </c>
      <c r="B26" s="11"/>
      <c r="C26" s="104">
        <v>0</v>
      </c>
      <c r="D26" s="13" t="e">
        <f t="shared" si="0"/>
        <v>#DIV/0!</v>
      </c>
      <c r="E26" s="118"/>
    </row>
    <row r="27" spans="1:5">
      <c r="A27" s="110" t="s">
        <v>54</v>
      </c>
      <c r="B27" s="11"/>
      <c r="C27" s="104">
        <v>0</v>
      </c>
      <c r="D27" s="13" t="e">
        <f t="shared" si="0"/>
        <v>#DIV/0!</v>
      </c>
      <c r="E27" s="119"/>
    </row>
    <row r="28" spans="1:5">
      <c r="A28" s="110" t="s">
        <v>54</v>
      </c>
      <c r="B28" s="11"/>
      <c r="C28" s="104">
        <v>0</v>
      </c>
      <c r="D28" s="13" t="e">
        <f t="shared" si="0"/>
        <v>#DIV/0!</v>
      </c>
      <c r="E28" s="119"/>
    </row>
    <row r="29" spans="1:5">
      <c r="A29" s="110" t="s">
        <v>54</v>
      </c>
      <c r="B29" s="11"/>
      <c r="C29" s="104">
        <v>0</v>
      </c>
      <c r="D29" s="13" t="e">
        <f t="shared" si="0"/>
        <v>#DIV/0!</v>
      </c>
      <c r="E29" s="119"/>
    </row>
    <row r="30" spans="1:5">
      <c r="A30" s="110" t="s">
        <v>54</v>
      </c>
      <c r="B30" s="11"/>
      <c r="C30" s="104">
        <v>0</v>
      </c>
      <c r="D30" s="13" t="e">
        <f t="shared" si="0"/>
        <v>#DIV/0!</v>
      </c>
      <c r="E30" s="119"/>
    </row>
    <row r="31" spans="1:5">
      <c r="A31" s="38" t="s">
        <v>69</v>
      </c>
      <c r="B31" s="105">
        <v>5</v>
      </c>
      <c r="C31" s="39"/>
      <c r="D31" s="40"/>
    </row>
    <row r="32" spans="1:5">
      <c r="A32" s="37" t="s">
        <v>70</v>
      </c>
      <c r="B32" s="106">
        <v>0</v>
      </c>
      <c r="C32" s="115">
        <f t="shared" ref="C32:C34" si="1">B32*$B$31</f>
        <v>0</v>
      </c>
      <c r="D32" s="15" t="e">
        <f t="shared" ref="D32:D38" si="2">C32/$C$39*100</f>
        <v>#DIV/0!</v>
      </c>
    </row>
    <row r="33" spans="1:5">
      <c r="A33" s="37" t="s">
        <v>71</v>
      </c>
      <c r="B33" s="106">
        <v>0</v>
      </c>
      <c r="C33" s="115">
        <f t="shared" si="1"/>
        <v>0</v>
      </c>
      <c r="D33" s="15" t="e">
        <f t="shared" si="2"/>
        <v>#DIV/0!</v>
      </c>
    </row>
    <row r="34" spans="1:5">
      <c r="A34" s="37" t="s">
        <v>72</v>
      </c>
      <c r="B34" s="106">
        <v>0</v>
      </c>
      <c r="C34" s="115">
        <f t="shared" si="1"/>
        <v>0</v>
      </c>
      <c r="D34" s="15" t="e">
        <f t="shared" si="2"/>
        <v>#DIV/0!</v>
      </c>
    </row>
    <row r="35" spans="1:5">
      <c r="A35" s="37" t="s">
        <v>73</v>
      </c>
      <c r="B35" s="106">
        <v>0</v>
      </c>
      <c r="C35" s="115">
        <f t="shared" ref="C35" si="3">B35*$B$31</f>
        <v>0</v>
      </c>
      <c r="D35" s="15" t="e">
        <f t="shared" si="2"/>
        <v>#DIV/0!</v>
      </c>
    </row>
    <row r="36" spans="1:5">
      <c r="A36" s="37" t="s">
        <v>74</v>
      </c>
      <c r="B36" s="106">
        <v>0</v>
      </c>
      <c r="C36" s="115">
        <f>B36*$B$31</f>
        <v>0</v>
      </c>
      <c r="D36" s="15" t="e">
        <f t="shared" si="2"/>
        <v>#DIV/0!</v>
      </c>
    </row>
    <row r="37" spans="1:5">
      <c r="A37" s="111" t="s">
        <v>75</v>
      </c>
      <c r="B37" s="106">
        <v>0</v>
      </c>
      <c r="C37" s="115">
        <f t="shared" ref="C37:C38" si="4">B37*$B$31</f>
        <v>0</v>
      </c>
      <c r="D37" s="15" t="e">
        <f t="shared" si="2"/>
        <v>#DIV/0!</v>
      </c>
    </row>
    <row r="38" spans="1:5" ht="17.100000000000001" thickBot="1">
      <c r="A38" s="112" t="s">
        <v>75</v>
      </c>
      <c r="B38" s="107">
        <v>0</v>
      </c>
      <c r="C38" s="116">
        <f t="shared" si="4"/>
        <v>0</v>
      </c>
      <c r="D38" s="28" t="e">
        <f t="shared" si="2"/>
        <v>#DIV/0!</v>
      </c>
    </row>
    <row r="39" spans="1:5">
      <c r="A39" s="25"/>
      <c r="B39" s="26" t="s">
        <v>76</v>
      </c>
      <c r="C39" s="24">
        <f>SUM(C12:C38)</f>
        <v>0</v>
      </c>
      <c r="D39" s="27" t="e">
        <f>SUM(D12:D38)</f>
        <v>#DIV/0!</v>
      </c>
    </row>
    <row r="40" spans="1:5">
      <c r="B40" s="9"/>
      <c r="C40" s="22"/>
      <c r="D40" s="23"/>
    </row>
    <row r="41" spans="1:5" ht="17.100000000000001" thickBot="1">
      <c r="A41" s="32" t="s">
        <v>77</v>
      </c>
      <c r="B41" s="33"/>
      <c r="C41" s="34"/>
      <c r="D41" s="34"/>
      <c r="E41" s="118"/>
    </row>
    <row r="42" spans="1:5">
      <c r="A42" s="29" t="s">
        <v>78</v>
      </c>
      <c r="B42" s="113">
        <v>0.8</v>
      </c>
      <c r="C42" s="113">
        <v>0.9</v>
      </c>
      <c r="D42" s="113">
        <v>1</v>
      </c>
      <c r="E42" s="118"/>
    </row>
    <row r="43" spans="1:5">
      <c r="A43" s="29" t="s">
        <v>79</v>
      </c>
      <c r="B43" s="114">
        <v>0</v>
      </c>
      <c r="C43" s="36">
        <f>B43</f>
        <v>0</v>
      </c>
      <c r="D43" s="36">
        <f>B43</f>
        <v>0</v>
      </c>
      <c r="E43" s="118"/>
    </row>
    <row r="44" spans="1:5">
      <c r="A44" s="29" t="s">
        <v>80</v>
      </c>
      <c r="B44" s="35">
        <f>B43*B42</f>
        <v>0</v>
      </c>
      <c r="C44" s="35">
        <f t="shared" ref="C44:D44" si="5">C43*C42</f>
        <v>0</v>
      </c>
      <c r="D44" s="35">
        <f t="shared" si="5"/>
        <v>0</v>
      </c>
      <c r="E44" s="118"/>
    </row>
    <row r="45" spans="1:5">
      <c r="A45" s="29"/>
      <c r="B45" s="29"/>
      <c r="C45" s="29"/>
      <c r="D45" s="29"/>
      <c r="E45" s="118"/>
    </row>
    <row r="46" spans="1:5">
      <c r="A46" s="31" t="s">
        <v>81</v>
      </c>
      <c r="B46" s="30">
        <f>B44-$C$39</f>
        <v>0</v>
      </c>
      <c r="C46" s="30">
        <f t="shared" ref="C46:D46" si="6">C44-$C$39</f>
        <v>0</v>
      </c>
      <c r="D46" s="30">
        <f t="shared" si="6"/>
        <v>0</v>
      </c>
      <c r="E46" s="118"/>
    </row>
    <row r="47" spans="1:5">
      <c r="A47" s="31" t="s">
        <v>82</v>
      </c>
      <c r="B47" s="30">
        <f>B46/$B$31</f>
        <v>0</v>
      </c>
      <c r="C47" s="30">
        <f t="shared" ref="C47:D47" si="7">C46/$B$31</f>
        <v>0</v>
      </c>
      <c r="D47" s="30">
        <f t="shared" si="7"/>
        <v>0</v>
      </c>
      <c r="E47" s="118"/>
    </row>
    <row r="48" spans="1:5" s="117" customFormat="1">
      <c r="B48" s="121"/>
      <c r="C48" s="118"/>
      <c r="D48" s="121"/>
      <c r="E48" s="118"/>
    </row>
    <row r="49" spans="2:5" s="117" customFormat="1">
      <c r="B49" s="121"/>
      <c r="C49" s="118"/>
      <c r="E49" s="118"/>
    </row>
    <row r="50" spans="2:5" s="117" customFormat="1">
      <c r="B50" s="121"/>
      <c r="C50" s="118"/>
      <c r="E50" s="118"/>
    </row>
    <row r="51" spans="2:5" s="117" customFormat="1"/>
    <row r="52" spans="2:5" s="117" customFormat="1"/>
    <row r="53" spans="2:5" s="117" customFormat="1"/>
    <row r="54" spans="2:5" s="117" customFormat="1"/>
    <row r="55" spans="2:5" s="117" customFormat="1"/>
    <row r="56" spans="2:5" s="117" customFormat="1"/>
    <row r="57" spans="2:5" s="117" customFormat="1"/>
    <row r="58" spans="2:5" s="117" customFormat="1"/>
    <row r="59" spans="2:5" s="117" customFormat="1"/>
    <row r="60" spans="2:5" s="117" customFormat="1"/>
    <row r="61" spans="2:5" s="117" customFormat="1"/>
    <row r="62" spans="2:5" s="117" customFormat="1"/>
    <row r="63" spans="2:5" s="117" customFormat="1"/>
    <row r="64" spans="2:5" s="117" customFormat="1"/>
    <row r="65" s="117" customFormat="1"/>
    <row r="66" s="117" customFormat="1"/>
    <row r="67" s="117" customFormat="1"/>
    <row r="68" s="117" customFormat="1"/>
    <row r="69" s="117" customFormat="1"/>
    <row r="70" s="117" customFormat="1"/>
    <row r="71" s="117" customFormat="1"/>
    <row r="72" s="117" customFormat="1"/>
    <row r="73" s="117" customFormat="1"/>
    <row r="74" s="117" customFormat="1"/>
    <row r="75" s="117" customFormat="1"/>
    <row r="76" s="117" customFormat="1"/>
    <row r="77" s="117" customFormat="1"/>
    <row r="78" s="117" customFormat="1"/>
    <row r="79" s="117" customFormat="1"/>
    <row r="80" s="117" customFormat="1"/>
    <row r="81" spans="2:5">
      <c r="B81" s="9"/>
      <c r="C81" s="9"/>
    </row>
    <row r="82" spans="2:5">
      <c r="B82" s="9"/>
      <c r="C82" s="9"/>
    </row>
    <row r="83" spans="2:5">
      <c r="B83" s="9"/>
      <c r="C83" s="9"/>
    </row>
    <row r="84" spans="2:5">
      <c r="B84" s="9"/>
      <c r="C84" s="9"/>
    </row>
    <row r="85" spans="2:5">
      <c r="B85" s="9"/>
      <c r="C85" s="9"/>
    </row>
    <row r="86" spans="2:5">
      <c r="B86" s="9"/>
      <c r="C86" s="9"/>
    </row>
    <row r="87" spans="2:5">
      <c r="B87" s="9"/>
      <c r="C87" s="9"/>
    </row>
    <row r="88" spans="2:5">
      <c r="B88" s="9"/>
      <c r="C88" s="9"/>
    </row>
    <row r="89" spans="2:5">
      <c r="B89" s="9"/>
      <c r="C89" s="9"/>
    </row>
    <row r="90" spans="2:5">
      <c r="B90" s="9"/>
      <c r="C90" s="9"/>
    </row>
    <row r="91" spans="2:5">
      <c r="B91" s="9"/>
      <c r="C91" s="9"/>
    </row>
    <row r="92" spans="2:5">
      <c r="B92" s="9"/>
      <c r="C92" s="9"/>
    </row>
    <row r="93" spans="2:5">
      <c r="B93" s="9"/>
      <c r="C93" s="9"/>
    </row>
    <row r="94" spans="2:5">
      <c r="B94" s="9"/>
      <c r="C94" s="9"/>
    </row>
    <row r="95" spans="2:5">
      <c r="B95" s="9"/>
      <c r="C95" s="9"/>
    </row>
    <row r="96" spans="2:5">
      <c r="B96" s="9"/>
      <c r="C96" s="9"/>
      <c r="E96" s="118"/>
    </row>
    <row r="97" spans="1:5">
      <c r="A97" s="12"/>
      <c r="B97" s="12"/>
      <c r="D97" s="12"/>
      <c r="E97" s="118"/>
    </row>
    <row r="98" spans="1:5">
      <c r="A98" s="12"/>
      <c r="B98" s="12"/>
      <c r="D98" s="12"/>
      <c r="E98" s="118"/>
    </row>
    <row r="99" spans="1:5">
      <c r="A99" s="12"/>
      <c r="B99" s="12"/>
      <c r="E99" s="118"/>
    </row>
    <row r="100" spans="1:5">
      <c r="E100" s="118"/>
    </row>
    <row r="101" spans="1:5">
      <c r="E101" s="118"/>
    </row>
    <row r="102" spans="1:5">
      <c r="E102" s="118"/>
    </row>
    <row r="103" spans="1:5">
      <c r="E103" s="118"/>
    </row>
    <row r="104" spans="1:5">
      <c r="E104" s="118"/>
    </row>
    <row r="105" spans="1:5">
      <c r="E105" s="118"/>
    </row>
    <row r="106" spans="1:5">
      <c r="E106" s="118"/>
    </row>
    <row r="107" spans="1:5">
      <c r="E107" s="118"/>
    </row>
    <row r="108" spans="1:5">
      <c r="E108" s="118"/>
    </row>
    <row r="109" spans="1:5">
      <c r="E109" s="118"/>
    </row>
    <row r="110" spans="1:5">
      <c r="E110" s="118"/>
    </row>
    <row r="111" spans="1:5">
      <c r="E111" s="118"/>
    </row>
    <row r="112" spans="1:5">
      <c r="E112" s="118"/>
    </row>
    <row r="113" spans="5:5">
      <c r="E113" s="118"/>
    </row>
    <row r="114" spans="5:5">
      <c r="E114" s="118"/>
    </row>
    <row r="155" spans="4:5">
      <c r="D155" s="14"/>
    </row>
    <row r="159" spans="4:5">
      <c r="E159" s="118"/>
    </row>
    <row r="160" spans="4:5">
      <c r="E160" s="118"/>
    </row>
    <row r="161" spans="5:5">
      <c r="E161" s="118"/>
    </row>
    <row r="162" spans="5:5">
      <c r="E162" s="118"/>
    </row>
    <row r="163" spans="5:5">
      <c r="E163" s="118"/>
    </row>
    <row r="164" spans="5:5">
      <c r="E164" s="118"/>
    </row>
    <row r="166" spans="5:5">
      <c r="E166" s="120"/>
    </row>
  </sheetData>
  <sheetProtection algorithmName="SHA-512" hashValue="f5+lL6mOnwOnA/5kbJuGXbuoyfXGB54C8wAWmBUdvFgeIFrzNuOWVEzntbV6+U9wRjIZXQA2syDhk/gDw4gDgA==" saltValue="ANhs8I357cmX2jjKA6OfXQ==" spinCount="100000" sheet="1" objects="1" scenarios="1"/>
  <pageMargins left="0.7" right="0.7" top="0.75" bottom="0.75" header="0.3" footer="0.3"/>
  <pageSetup scale="88" orientation="portrait" horizontalDpi="4294967292" verticalDpi="4294967292"/>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C10F-5E2B-1744-96E9-35A381BC59B8}">
  <sheetPr>
    <pageSetUpPr fitToPage="1"/>
  </sheetPr>
  <dimension ref="A1:N118"/>
  <sheetViews>
    <sheetView zoomScaleNormal="100" zoomScalePageLayoutView="125" workbookViewId="0">
      <selection activeCell="D98" sqref="D98"/>
    </sheetView>
  </sheetViews>
  <sheetFormatPr defaultColWidth="8.85546875" defaultRowHeight="12.95"/>
  <cols>
    <col min="1" max="1" width="61.85546875" bestFit="1" customWidth="1"/>
    <col min="2" max="2" width="12.85546875" customWidth="1"/>
    <col min="3" max="3" width="10.28515625" customWidth="1"/>
    <col min="4" max="4" width="13.28515625" customWidth="1"/>
    <col min="5" max="5" width="9" customWidth="1"/>
    <col min="6" max="6" width="8.28515625" customWidth="1"/>
    <col min="7" max="7" width="10.140625" bestFit="1" customWidth="1"/>
    <col min="8" max="8" width="18.140625" customWidth="1"/>
    <col min="9" max="9" width="8.85546875" style="3"/>
    <col min="10" max="10" width="10.28515625" style="3" customWidth="1"/>
    <col min="11" max="11" width="8.85546875" style="3"/>
    <col min="12" max="12" width="10.140625" style="3" customWidth="1"/>
    <col min="13" max="13" width="8.85546875" style="3"/>
  </cols>
  <sheetData>
    <row r="1" spans="1:14" s="1" customFormat="1">
      <c r="A1" s="42" t="s">
        <v>22</v>
      </c>
      <c r="B1" s="6"/>
      <c r="C1"/>
      <c r="D1" s="122"/>
      <c r="E1"/>
      <c r="F1"/>
      <c r="G1"/>
      <c r="H1"/>
    </row>
    <row r="2" spans="1:14" ht="12.95" customHeight="1">
      <c r="A2" s="43" t="s">
        <v>83</v>
      </c>
      <c r="B2" s="131">
        <v>1300</v>
      </c>
      <c r="E2" s="41"/>
      <c r="F2" s="41"/>
      <c r="G2" s="41"/>
      <c r="H2" s="41"/>
      <c r="I2"/>
      <c r="J2"/>
      <c r="K2"/>
      <c r="L2"/>
      <c r="M2"/>
    </row>
    <row r="3" spans="1:14" ht="12.95" customHeight="1">
      <c r="A3" s="43" t="s">
        <v>84</v>
      </c>
      <c r="B3" s="132">
        <v>2.3E-2</v>
      </c>
      <c r="E3" s="41"/>
      <c r="F3" s="41"/>
      <c r="G3" s="41"/>
      <c r="H3" s="41"/>
      <c r="I3"/>
      <c r="J3"/>
      <c r="K3"/>
      <c r="L3"/>
      <c r="M3"/>
    </row>
    <row r="4" spans="1:14">
      <c r="A4" s="43" t="s">
        <v>85</v>
      </c>
      <c r="B4" s="45">
        <f>B2*B3</f>
        <v>29.9</v>
      </c>
      <c r="E4" s="68"/>
      <c r="F4" s="68"/>
      <c r="G4" s="68"/>
      <c r="H4" s="68"/>
      <c r="I4"/>
      <c r="J4"/>
      <c r="K4"/>
      <c r="L4"/>
      <c r="M4"/>
    </row>
    <row r="5" spans="1:14">
      <c r="A5" s="43" t="s">
        <v>86</v>
      </c>
      <c r="B5" s="133">
        <v>0.9</v>
      </c>
      <c r="I5"/>
      <c r="J5"/>
      <c r="K5"/>
      <c r="L5"/>
      <c r="M5"/>
    </row>
    <row r="6" spans="1:14" ht="12.95" customHeight="1">
      <c r="A6" s="43" t="s">
        <v>87</v>
      </c>
      <c r="B6" s="46">
        <f>B4/B5</f>
        <v>33.222222222222221</v>
      </c>
      <c r="I6"/>
      <c r="J6"/>
      <c r="K6"/>
      <c r="L6"/>
      <c r="M6"/>
    </row>
    <row r="7" spans="1:14">
      <c r="A7" s="43"/>
      <c r="B7" s="44"/>
      <c r="I7"/>
      <c r="J7"/>
      <c r="K7"/>
      <c r="L7"/>
      <c r="M7"/>
    </row>
    <row r="8" spans="1:14">
      <c r="A8" s="43" t="s">
        <v>88</v>
      </c>
      <c r="B8" s="132">
        <v>0.1</v>
      </c>
      <c r="I8"/>
      <c r="J8"/>
      <c r="K8"/>
      <c r="L8"/>
      <c r="M8"/>
    </row>
    <row r="9" spans="1:14">
      <c r="A9" s="43" t="s">
        <v>89</v>
      </c>
      <c r="B9" s="132">
        <v>0.05</v>
      </c>
      <c r="I9"/>
      <c r="J9"/>
      <c r="K9"/>
      <c r="L9"/>
      <c r="M9"/>
    </row>
    <row r="10" spans="1:14" ht="12.95" customHeight="1">
      <c r="A10" s="43" t="s">
        <v>90</v>
      </c>
      <c r="B10" s="47">
        <f>B6/(1-B8)/(1-B9)</f>
        <v>38.85640025990903</v>
      </c>
      <c r="I10"/>
      <c r="J10"/>
      <c r="K10"/>
      <c r="L10"/>
      <c r="M10"/>
    </row>
    <row r="11" spans="1:14">
      <c r="A11" s="43" t="s">
        <v>91</v>
      </c>
      <c r="B11" s="134">
        <v>120</v>
      </c>
      <c r="I11"/>
      <c r="J11"/>
      <c r="K11"/>
      <c r="L11"/>
      <c r="M11"/>
      <c r="N11" s="3"/>
    </row>
    <row r="12" spans="1:14">
      <c r="A12" s="43" t="s">
        <v>92</v>
      </c>
      <c r="B12" s="100">
        <f>B10*B11</f>
        <v>4662.7680311890836</v>
      </c>
      <c r="I12"/>
      <c r="J12"/>
      <c r="K12"/>
      <c r="L12"/>
      <c r="M12"/>
      <c r="N12" s="3"/>
    </row>
    <row r="13" spans="1:14">
      <c r="A13" s="48"/>
      <c r="B13" s="6"/>
      <c r="N13" s="3"/>
    </row>
    <row r="14" spans="1:14">
      <c r="A14" s="49" t="s">
        <v>93</v>
      </c>
      <c r="B14" s="135">
        <v>45</v>
      </c>
      <c r="N14" s="3"/>
    </row>
    <row r="15" spans="1:14">
      <c r="A15" s="49" t="s">
        <v>94</v>
      </c>
      <c r="B15" s="131">
        <v>1100</v>
      </c>
      <c r="N15" s="3"/>
    </row>
    <row r="16" spans="1:14">
      <c r="A16" s="49" t="s">
        <v>95</v>
      </c>
      <c r="B16" s="80">
        <f>B14/B15*2000</f>
        <v>81.818181818181813</v>
      </c>
      <c r="N16" s="3"/>
    </row>
    <row r="17" spans="1:14">
      <c r="A17" s="49" t="s">
        <v>96</v>
      </c>
      <c r="B17" s="51">
        <f>B12/B15</f>
        <v>4.2388800283537122</v>
      </c>
      <c r="N17" s="3"/>
    </row>
    <row r="18" spans="1:14">
      <c r="A18" s="5"/>
      <c r="B18" s="6"/>
      <c r="N18" s="3"/>
    </row>
    <row r="19" spans="1:14">
      <c r="A19" s="43" t="s">
        <v>97</v>
      </c>
      <c r="B19" s="52">
        <f>B14/2000*B10</f>
        <v>0.8742690058479532</v>
      </c>
      <c r="N19" s="3"/>
    </row>
    <row r="20" spans="1:14">
      <c r="A20" s="42" t="s">
        <v>98</v>
      </c>
      <c r="B20" s="50">
        <f>B19*B11</f>
        <v>104.91228070175438</v>
      </c>
      <c r="N20" s="3"/>
    </row>
    <row r="21" spans="1:14">
      <c r="B21" s="4"/>
      <c r="N21" s="3"/>
    </row>
    <row r="22" spans="1:14">
      <c r="N22" s="3"/>
    </row>
    <row r="23" spans="1:14">
      <c r="A23" s="53" t="s">
        <v>27</v>
      </c>
      <c r="B23" s="54"/>
      <c r="N23" s="3"/>
    </row>
    <row r="24" spans="1:14" ht="12.95" customHeight="1">
      <c r="A24" s="61" t="s">
        <v>99</v>
      </c>
      <c r="B24" s="136">
        <v>4</v>
      </c>
      <c r="N24" s="3"/>
    </row>
    <row r="25" spans="1:14">
      <c r="A25" s="61" t="s">
        <v>100</v>
      </c>
      <c r="B25" s="60">
        <f>B24/16</f>
        <v>0.25</v>
      </c>
      <c r="N25" s="3"/>
    </row>
    <row r="26" spans="1:14">
      <c r="A26" s="61" t="s">
        <v>101</v>
      </c>
      <c r="B26" s="57">
        <f>B25*365</f>
        <v>91.25</v>
      </c>
      <c r="N26" s="3"/>
    </row>
    <row r="27" spans="1:14" ht="12" customHeight="1">
      <c r="A27" s="61" t="s">
        <v>102</v>
      </c>
      <c r="B27" s="137">
        <v>22</v>
      </c>
      <c r="N27" s="3"/>
    </row>
    <row r="28" spans="1:14">
      <c r="A28" s="61" t="s">
        <v>103</v>
      </c>
      <c r="B28" s="56">
        <f>B27*40</f>
        <v>880</v>
      </c>
      <c r="N28" s="3"/>
    </row>
    <row r="29" spans="1:14">
      <c r="A29" s="61" t="s">
        <v>104</v>
      </c>
      <c r="B29" s="56">
        <f>B27/50*B25</f>
        <v>0.11</v>
      </c>
      <c r="N29" s="3"/>
    </row>
    <row r="30" spans="1:14">
      <c r="A30" s="81" t="s">
        <v>105</v>
      </c>
      <c r="B30" s="58">
        <f>B29*365</f>
        <v>40.15</v>
      </c>
      <c r="N30" s="3"/>
    </row>
    <row r="31" spans="1:14">
      <c r="A31" s="55"/>
      <c r="B31" s="59"/>
      <c r="N31" s="3"/>
    </row>
    <row r="32" spans="1:14">
      <c r="A32" s="61" t="s">
        <v>106</v>
      </c>
      <c r="B32" s="138">
        <v>45</v>
      </c>
      <c r="N32" s="3"/>
    </row>
    <row r="33" spans="1:14">
      <c r="A33" s="61" t="s">
        <v>107</v>
      </c>
      <c r="B33" s="57">
        <f>B25*B32</f>
        <v>11.25</v>
      </c>
      <c r="N33" s="3"/>
    </row>
    <row r="34" spans="1:14">
      <c r="A34" s="41"/>
      <c r="B34" s="4"/>
      <c r="N34" s="3"/>
    </row>
    <row r="35" spans="1:14">
      <c r="N35" s="3"/>
    </row>
    <row r="36" spans="1:14">
      <c r="A36" s="72" t="s">
        <v>29</v>
      </c>
      <c r="B36" s="73"/>
      <c r="C36" s="70"/>
      <c r="N36" s="3"/>
    </row>
    <row r="37" spans="1:14">
      <c r="A37" s="74" t="s">
        <v>108</v>
      </c>
      <c r="B37" s="139">
        <v>1400</v>
      </c>
      <c r="C37" s="70"/>
      <c r="N37" s="3"/>
    </row>
    <row r="38" spans="1:14">
      <c r="A38" s="74" t="s">
        <v>109</v>
      </c>
      <c r="B38" s="139">
        <v>800</v>
      </c>
      <c r="C38" s="70"/>
      <c r="N38" s="3"/>
    </row>
    <row r="39" spans="1:14">
      <c r="A39" s="74" t="s">
        <v>110</v>
      </c>
      <c r="B39" s="76">
        <v>8</v>
      </c>
      <c r="N39" s="3"/>
    </row>
    <row r="40" spans="1:14">
      <c r="A40" s="72" t="s">
        <v>111</v>
      </c>
      <c r="B40" s="79">
        <f>(B37-B38)/B39</f>
        <v>75</v>
      </c>
      <c r="C40" s="77"/>
    </row>
    <row r="41" spans="1:14">
      <c r="A41" s="93"/>
      <c r="B41" s="94"/>
      <c r="C41" s="77"/>
    </row>
    <row r="42" spans="1:14">
      <c r="A42" s="71"/>
      <c r="B42" s="78"/>
      <c r="C42" s="77"/>
    </row>
    <row r="43" spans="1:14">
      <c r="A43" s="84" t="s">
        <v>31</v>
      </c>
      <c r="B43" s="85" t="s">
        <v>112</v>
      </c>
      <c r="C43" s="85" t="s">
        <v>113</v>
      </c>
      <c r="D43" s="85" t="s">
        <v>114</v>
      </c>
    </row>
    <row r="44" spans="1:14">
      <c r="A44" s="86" t="s">
        <v>115</v>
      </c>
      <c r="B44" s="140">
        <v>4000</v>
      </c>
      <c r="C44" s="140">
        <v>6000</v>
      </c>
      <c r="D44" s="140">
        <v>8000</v>
      </c>
    </row>
    <row r="45" spans="1:14">
      <c r="A45" s="86" t="s">
        <v>116</v>
      </c>
      <c r="B45" s="140">
        <v>1800</v>
      </c>
      <c r="C45" s="140">
        <v>1800</v>
      </c>
      <c r="D45" s="140">
        <v>1800</v>
      </c>
    </row>
    <row r="46" spans="1:14">
      <c r="A46" s="86" t="s">
        <v>117</v>
      </c>
      <c r="B46" s="92">
        <f>B44-B45</f>
        <v>2200</v>
      </c>
      <c r="C46" s="92">
        <f t="shared" ref="C46:D46" si="0">C44-C45</f>
        <v>4200</v>
      </c>
      <c r="D46" s="92">
        <f t="shared" si="0"/>
        <v>6200</v>
      </c>
    </row>
    <row r="47" spans="1:14">
      <c r="A47" s="86" t="s">
        <v>118</v>
      </c>
      <c r="B47" s="140">
        <v>600</v>
      </c>
      <c r="C47" s="140">
        <v>600</v>
      </c>
      <c r="D47" s="140">
        <v>600</v>
      </c>
    </row>
    <row r="48" spans="1:14">
      <c r="A48" s="86" t="s">
        <v>119</v>
      </c>
      <c r="B48" s="141">
        <v>4</v>
      </c>
      <c r="C48" s="141">
        <v>4</v>
      </c>
      <c r="D48" s="141">
        <v>4</v>
      </c>
    </row>
    <row r="49" spans="1:14">
      <c r="A49" s="90" t="s">
        <v>120</v>
      </c>
      <c r="B49" s="142">
        <v>15</v>
      </c>
      <c r="C49" s="142">
        <v>15</v>
      </c>
      <c r="D49" s="142">
        <v>15</v>
      </c>
    </row>
    <row r="50" spans="1:14">
      <c r="A50" s="91" t="s">
        <v>121</v>
      </c>
      <c r="B50" s="143">
        <v>35</v>
      </c>
      <c r="C50" s="143">
        <v>35</v>
      </c>
      <c r="D50" s="143">
        <v>35</v>
      </c>
    </row>
    <row r="51" spans="1:14">
      <c r="A51" s="91" t="s">
        <v>122</v>
      </c>
      <c r="B51" s="143">
        <v>3</v>
      </c>
      <c r="C51" s="143">
        <v>3</v>
      </c>
      <c r="D51" s="143">
        <v>3</v>
      </c>
    </row>
    <row r="52" spans="1:14">
      <c r="A52" s="86" t="s">
        <v>123</v>
      </c>
      <c r="B52" s="85">
        <f>B49+(B50*B51)</f>
        <v>120</v>
      </c>
      <c r="C52" s="85">
        <f t="shared" ref="C52:D52" si="1">C49+(C50*C51)</f>
        <v>120</v>
      </c>
      <c r="D52" s="85">
        <f t="shared" si="1"/>
        <v>120</v>
      </c>
    </row>
    <row r="53" spans="1:14">
      <c r="A53" s="86"/>
      <c r="B53" s="85"/>
      <c r="C53" s="85"/>
      <c r="D53" s="85"/>
    </row>
    <row r="54" spans="1:14">
      <c r="A54" s="86" t="s">
        <v>124</v>
      </c>
      <c r="B54" s="87">
        <f>B46/B52</f>
        <v>18.333333333333332</v>
      </c>
      <c r="C54" s="87">
        <f t="shared" ref="C54:D54" si="2">C46/C52</f>
        <v>35</v>
      </c>
      <c r="D54" s="87">
        <f t="shared" si="2"/>
        <v>51.666666666666664</v>
      </c>
    </row>
    <row r="55" spans="1:14" ht="14.1" thickBot="1">
      <c r="A55" s="96" t="s">
        <v>125</v>
      </c>
      <c r="B55" s="97">
        <f>(B47*B48)/B52</f>
        <v>20</v>
      </c>
      <c r="C55" s="97">
        <f t="shared" ref="C55:D55" si="3">(C47*C48)/C52</f>
        <v>20</v>
      </c>
      <c r="D55" s="97">
        <f t="shared" si="3"/>
        <v>20</v>
      </c>
    </row>
    <row r="56" spans="1:14">
      <c r="A56" s="88" t="s">
        <v>126</v>
      </c>
      <c r="B56" s="89">
        <f>B54+B55</f>
        <v>38.333333333333329</v>
      </c>
      <c r="C56" s="89">
        <f t="shared" ref="C56:D56" si="4">C54+C55</f>
        <v>55</v>
      </c>
      <c r="D56" s="89">
        <f t="shared" si="4"/>
        <v>71.666666666666657</v>
      </c>
    </row>
    <row r="57" spans="1:14">
      <c r="A57" s="2"/>
      <c r="B57" s="95"/>
      <c r="C57" s="95"/>
      <c r="D57" s="95"/>
    </row>
    <row r="58" spans="1:14">
      <c r="N58" s="3"/>
    </row>
    <row r="59" spans="1:14">
      <c r="A59" s="65" t="s">
        <v>34</v>
      </c>
      <c r="B59" s="64"/>
      <c r="C59" s="64"/>
      <c r="D59" s="64"/>
      <c r="E59" s="64"/>
      <c r="F59" s="64"/>
      <c r="G59" s="64"/>
      <c r="N59" s="3"/>
    </row>
    <row r="60" spans="1:14" s="68" customFormat="1" ht="26.1" customHeight="1" thickBot="1">
      <c r="A60" s="66" t="s">
        <v>43</v>
      </c>
      <c r="B60" s="67" t="s">
        <v>127</v>
      </c>
      <c r="C60" s="67" t="s">
        <v>128</v>
      </c>
      <c r="D60" s="67" t="s">
        <v>129</v>
      </c>
      <c r="E60" s="67" t="s">
        <v>130</v>
      </c>
      <c r="F60" s="67" t="s">
        <v>131</v>
      </c>
      <c r="G60" s="67" t="s">
        <v>132</v>
      </c>
      <c r="I60" s="69"/>
      <c r="J60" s="69"/>
      <c r="K60" s="69"/>
      <c r="L60" s="69"/>
      <c r="M60" s="69"/>
      <c r="N60" s="69"/>
    </row>
    <row r="61" spans="1:14">
      <c r="A61" s="75" t="s">
        <v>133</v>
      </c>
      <c r="B61" s="144">
        <v>0</v>
      </c>
      <c r="C61" s="144">
        <v>0</v>
      </c>
      <c r="D61" s="144">
        <v>0</v>
      </c>
      <c r="E61" s="145">
        <v>1</v>
      </c>
      <c r="F61" s="145">
        <v>1</v>
      </c>
      <c r="G61" s="62">
        <f t="shared" ref="G61:G73" si="5">(((B61-C61)/E61)+D61)/F61</f>
        <v>0</v>
      </c>
      <c r="N61" s="3"/>
    </row>
    <row r="62" spans="1:14">
      <c r="A62" s="75" t="s">
        <v>134</v>
      </c>
      <c r="B62" s="144">
        <v>0</v>
      </c>
      <c r="C62" s="144">
        <v>0</v>
      </c>
      <c r="D62" s="144">
        <v>0</v>
      </c>
      <c r="E62" s="145">
        <v>1</v>
      </c>
      <c r="F62" s="145">
        <v>1</v>
      </c>
      <c r="G62" s="62">
        <f t="shared" si="5"/>
        <v>0</v>
      </c>
      <c r="N62" s="3"/>
    </row>
    <row r="63" spans="1:14">
      <c r="A63" s="75" t="s">
        <v>135</v>
      </c>
      <c r="B63" s="144">
        <v>0</v>
      </c>
      <c r="C63" s="144">
        <v>0</v>
      </c>
      <c r="D63" s="144">
        <v>0</v>
      </c>
      <c r="E63" s="145">
        <v>1</v>
      </c>
      <c r="F63" s="145">
        <v>1</v>
      </c>
      <c r="G63" s="62">
        <f t="shared" si="5"/>
        <v>0</v>
      </c>
      <c r="N63" s="3"/>
    </row>
    <row r="64" spans="1:14">
      <c r="A64" s="75" t="s">
        <v>136</v>
      </c>
      <c r="B64" s="144">
        <v>0</v>
      </c>
      <c r="C64" s="144">
        <v>0</v>
      </c>
      <c r="D64" s="144">
        <v>0</v>
      </c>
      <c r="E64" s="145">
        <v>1</v>
      </c>
      <c r="F64" s="145">
        <v>1</v>
      </c>
      <c r="G64" s="62">
        <f t="shared" si="5"/>
        <v>0</v>
      </c>
      <c r="N64" s="3"/>
    </row>
    <row r="65" spans="1:14">
      <c r="A65" s="75" t="s">
        <v>137</v>
      </c>
      <c r="B65" s="144">
        <v>0</v>
      </c>
      <c r="C65" s="144">
        <v>0</v>
      </c>
      <c r="D65" s="144">
        <v>0</v>
      </c>
      <c r="E65" s="145">
        <v>1</v>
      </c>
      <c r="F65" s="145">
        <v>1</v>
      </c>
      <c r="G65" s="62">
        <f t="shared" si="5"/>
        <v>0</v>
      </c>
      <c r="N65" s="3"/>
    </row>
    <row r="66" spans="1:14">
      <c r="A66" s="75" t="s">
        <v>138</v>
      </c>
      <c r="B66" s="144">
        <v>0</v>
      </c>
      <c r="C66" s="144">
        <v>0</v>
      </c>
      <c r="D66" s="144">
        <v>0</v>
      </c>
      <c r="E66" s="145">
        <v>1</v>
      </c>
      <c r="F66" s="145">
        <v>1</v>
      </c>
      <c r="G66" s="62">
        <f t="shared" si="5"/>
        <v>0</v>
      </c>
      <c r="N66" s="3"/>
    </row>
    <row r="67" spans="1:14">
      <c r="A67" s="75" t="s">
        <v>139</v>
      </c>
      <c r="B67" s="144">
        <v>0</v>
      </c>
      <c r="C67" s="144">
        <v>0</v>
      </c>
      <c r="D67" s="144">
        <v>0</v>
      </c>
      <c r="E67" s="145">
        <v>1</v>
      </c>
      <c r="F67" s="145">
        <v>1</v>
      </c>
      <c r="G67" s="62">
        <f t="shared" si="5"/>
        <v>0</v>
      </c>
      <c r="N67" s="3"/>
    </row>
    <row r="68" spans="1:14">
      <c r="A68" s="75" t="s">
        <v>140</v>
      </c>
      <c r="B68" s="144">
        <v>0</v>
      </c>
      <c r="C68" s="144">
        <v>0</v>
      </c>
      <c r="D68" s="144">
        <v>0</v>
      </c>
      <c r="E68" s="145">
        <v>1</v>
      </c>
      <c r="F68" s="145">
        <v>1</v>
      </c>
      <c r="G68" s="62">
        <f t="shared" si="5"/>
        <v>0</v>
      </c>
      <c r="N68" s="3"/>
    </row>
    <row r="69" spans="1:14">
      <c r="A69" s="75" t="s">
        <v>141</v>
      </c>
      <c r="B69" s="144">
        <v>0</v>
      </c>
      <c r="C69" s="144">
        <v>0</v>
      </c>
      <c r="D69" s="144">
        <v>0</v>
      </c>
      <c r="E69" s="145">
        <v>1</v>
      </c>
      <c r="F69" s="145">
        <v>1</v>
      </c>
      <c r="G69" s="62">
        <f t="shared" si="5"/>
        <v>0</v>
      </c>
      <c r="N69" s="3"/>
    </row>
    <row r="70" spans="1:14">
      <c r="A70" s="75" t="s">
        <v>142</v>
      </c>
      <c r="B70" s="144">
        <v>0</v>
      </c>
      <c r="C70" s="144">
        <v>0</v>
      </c>
      <c r="D70" s="144">
        <v>0</v>
      </c>
      <c r="E70" s="145">
        <v>1</v>
      </c>
      <c r="F70" s="145">
        <v>1</v>
      </c>
      <c r="G70" s="62">
        <f t="shared" si="5"/>
        <v>0</v>
      </c>
      <c r="N70" s="3"/>
    </row>
    <row r="71" spans="1:14">
      <c r="A71" s="75" t="s">
        <v>143</v>
      </c>
      <c r="B71" s="144">
        <v>0</v>
      </c>
      <c r="C71" s="144">
        <v>0</v>
      </c>
      <c r="D71" s="144">
        <v>0</v>
      </c>
      <c r="E71" s="145">
        <v>1</v>
      </c>
      <c r="F71" s="145">
        <v>1</v>
      </c>
      <c r="G71" s="62">
        <f t="shared" si="5"/>
        <v>0</v>
      </c>
      <c r="N71" s="3"/>
    </row>
    <row r="72" spans="1:14">
      <c r="A72" s="75" t="s">
        <v>144</v>
      </c>
      <c r="B72" s="144">
        <v>0</v>
      </c>
      <c r="C72" s="144">
        <v>0</v>
      </c>
      <c r="D72" s="144">
        <v>0</v>
      </c>
      <c r="E72" s="145">
        <v>1</v>
      </c>
      <c r="F72" s="145">
        <v>1</v>
      </c>
      <c r="G72" s="62">
        <f t="shared" si="5"/>
        <v>0</v>
      </c>
      <c r="N72" s="3"/>
    </row>
    <row r="73" spans="1:14">
      <c r="A73" s="148" t="s">
        <v>54</v>
      </c>
      <c r="B73" s="144">
        <v>0</v>
      </c>
      <c r="C73" s="144">
        <v>0</v>
      </c>
      <c r="D73" s="144">
        <v>0</v>
      </c>
      <c r="E73" s="145">
        <v>1</v>
      </c>
      <c r="F73" s="145">
        <v>1</v>
      </c>
      <c r="G73" s="62">
        <f t="shared" si="5"/>
        <v>0</v>
      </c>
      <c r="N73" s="3"/>
    </row>
    <row r="74" spans="1:14">
      <c r="A74" s="148" t="s">
        <v>54</v>
      </c>
      <c r="B74" s="144">
        <v>0</v>
      </c>
      <c r="C74" s="144">
        <v>0</v>
      </c>
      <c r="D74" s="144">
        <v>0</v>
      </c>
      <c r="E74" s="145">
        <v>1</v>
      </c>
      <c r="F74" s="145">
        <v>1</v>
      </c>
      <c r="G74" s="62">
        <f t="shared" ref="G74:G77" si="6">(((B74-C74)/E74)+D74)/F74</f>
        <v>0</v>
      </c>
      <c r="N74" s="3"/>
    </row>
    <row r="75" spans="1:14">
      <c r="A75" s="148" t="s">
        <v>54</v>
      </c>
      <c r="B75" s="144">
        <v>0</v>
      </c>
      <c r="C75" s="144">
        <v>0</v>
      </c>
      <c r="D75" s="144">
        <v>0</v>
      </c>
      <c r="E75" s="145">
        <v>1</v>
      </c>
      <c r="F75" s="145">
        <v>1</v>
      </c>
      <c r="G75" s="62">
        <f t="shared" si="6"/>
        <v>0</v>
      </c>
      <c r="N75" s="3"/>
    </row>
    <row r="76" spans="1:14">
      <c r="A76" s="148" t="s">
        <v>54</v>
      </c>
      <c r="B76" s="144">
        <v>0</v>
      </c>
      <c r="C76" s="144">
        <v>0</v>
      </c>
      <c r="D76" s="144">
        <v>0</v>
      </c>
      <c r="E76" s="145">
        <v>1</v>
      </c>
      <c r="F76" s="145">
        <v>1</v>
      </c>
      <c r="G76" s="62">
        <f t="shared" si="6"/>
        <v>0</v>
      </c>
      <c r="N76" s="3"/>
    </row>
    <row r="77" spans="1:14">
      <c r="A77" s="148" t="s">
        <v>54</v>
      </c>
      <c r="B77" s="144">
        <v>0</v>
      </c>
      <c r="C77" s="144">
        <v>0</v>
      </c>
      <c r="D77" s="144">
        <v>0</v>
      </c>
      <c r="E77" s="145">
        <v>1</v>
      </c>
      <c r="F77" s="145">
        <v>1</v>
      </c>
      <c r="G77" s="62">
        <f t="shared" si="6"/>
        <v>0</v>
      </c>
      <c r="N77" s="3"/>
    </row>
    <row r="78" spans="1:14">
      <c r="A78" s="148" t="s">
        <v>54</v>
      </c>
      <c r="B78" s="144">
        <v>0</v>
      </c>
      <c r="C78" s="144">
        <v>0</v>
      </c>
      <c r="D78" s="144">
        <v>0</v>
      </c>
      <c r="E78" s="145">
        <v>1</v>
      </c>
      <c r="F78" s="145">
        <v>1</v>
      </c>
      <c r="G78" s="62">
        <f t="shared" ref="G78:G82" si="7">(((B78-C78)/E78)+D78)/F78</f>
        <v>0</v>
      </c>
      <c r="N78" s="3"/>
    </row>
    <row r="79" spans="1:14">
      <c r="A79" s="148" t="s">
        <v>54</v>
      </c>
      <c r="B79" s="144">
        <v>0</v>
      </c>
      <c r="C79" s="144">
        <v>0</v>
      </c>
      <c r="D79" s="144">
        <v>0</v>
      </c>
      <c r="E79" s="145">
        <v>1</v>
      </c>
      <c r="F79" s="145">
        <v>1</v>
      </c>
      <c r="G79" s="62">
        <f t="shared" si="7"/>
        <v>0</v>
      </c>
      <c r="N79" s="3"/>
    </row>
    <row r="80" spans="1:14">
      <c r="A80" s="148" t="s">
        <v>54</v>
      </c>
      <c r="B80" s="144">
        <v>0</v>
      </c>
      <c r="C80" s="144">
        <v>0</v>
      </c>
      <c r="D80" s="144">
        <v>0</v>
      </c>
      <c r="E80" s="145">
        <v>1</v>
      </c>
      <c r="F80" s="145">
        <v>1</v>
      </c>
      <c r="G80" s="62">
        <f t="shared" si="7"/>
        <v>0</v>
      </c>
      <c r="N80" s="3"/>
    </row>
    <row r="81" spans="1:14">
      <c r="A81" s="148" t="s">
        <v>54</v>
      </c>
      <c r="B81" s="144">
        <v>0</v>
      </c>
      <c r="C81" s="144">
        <v>0</v>
      </c>
      <c r="D81" s="144">
        <v>0</v>
      </c>
      <c r="E81" s="145">
        <v>1</v>
      </c>
      <c r="F81" s="145">
        <v>1</v>
      </c>
      <c r="G81" s="62">
        <f t="shared" si="7"/>
        <v>0</v>
      </c>
      <c r="N81" s="3"/>
    </row>
    <row r="82" spans="1:14">
      <c r="A82" s="148" t="s">
        <v>54</v>
      </c>
      <c r="B82" s="144">
        <v>0</v>
      </c>
      <c r="C82" s="144">
        <v>0</v>
      </c>
      <c r="D82" s="144">
        <v>0</v>
      </c>
      <c r="E82" s="145">
        <v>1</v>
      </c>
      <c r="F82" s="145">
        <v>1</v>
      </c>
      <c r="G82" s="62">
        <f t="shared" si="7"/>
        <v>0</v>
      </c>
      <c r="N82" s="3"/>
    </row>
    <row r="83" spans="1:14">
      <c r="A83" s="148" t="s">
        <v>54</v>
      </c>
      <c r="B83" s="144">
        <v>0</v>
      </c>
      <c r="C83" s="144">
        <v>0</v>
      </c>
      <c r="D83" s="144">
        <v>0</v>
      </c>
      <c r="E83" s="145">
        <v>1</v>
      </c>
      <c r="F83" s="145">
        <v>1</v>
      </c>
      <c r="G83" s="62">
        <f t="shared" ref="G83:G89" si="8">(((B83-C83)/E83)+D83)/F83</f>
        <v>0</v>
      </c>
      <c r="N83" s="3"/>
    </row>
    <row r="84" spans="1:14">
      <c r="A84" s="148" t="s">
        <v>54</v>
      </c>
      <c r="B84" s="144">
        <v>0</v>
      </c>
      <c r="C84" s="144">
        <v>0</v>
      </c>
      <c r="D84" s="144">
        <v>0</v>
      </c>
      <c r="E84" s="145">
        <v>1</v>
      </c>
      <c r="F84" s="145">
        <v>1</v>
      </c>
      <c r="G84" s="62">
        <f t="shared" si="8"/>
        <v>0</v>
      </c>
      <c r="N84" s="3"/>
    </row>
    <row r="85" spans="1:14">
      <c r="A85" s="148" t="s">
        <v>54</v>
      </c>
      <c r="B85" s="144">
        <v>0</v>
      </c>
      <c r="C85" s="144">
        <v>0</v>
      </c>
      <c r="D85" s="144">
        <v>0</v>
      </c>
      <c r="E85" s="145">
        <v>1</v>
      </c>
      <c r="F85" s="145">
        <v>1</v>
      </c>
      <c r="G85" s="62">
        <f t="shared" si="8"/>
        <v>0</v>
      </c>
      <c r="N85" s="3"/>
    </row>
    <row r="86" spans="1:14">
      <c r="A86" s="148" t="s">
        <v>54</v>
      </c>
      <c r="B86" s="144">
        <v>0</v>
      </c>
      <c r="C86" s="144">
        <v>0</v>
      </c>
      <c r="D86" s="144">
        <v>0</v>
      </c>
      <c r="E86" s="145">
        <v>1</v>
      </c>
      <c r="F86" s="145">
        <v>1</v>
      </c>
      <c r="G86" s="62">
        <f t="shared" si="8"/>
        <v>0</v>
      </c>
      <c r="N86" s="3"/>
    </row>
    <row r="87" spans="1:14">
      <c r="A87" s="148" t="s">
        <v>54</v>
      </c>
      <c r="B87" s="144">
        <v>0</v>
      </c>
      <c r="C87" s="144">
        <v>0</v>
      </c>
      <c r="D87" s="144">
        <v>0</v>
      </c>
      <c r="E87" s="145">
        <v>1</v>
      </c>
      <c r="F87" s="145">
        <v>1</v>
      </c>
      <c r="G87" s="62">
        <f t="shared" si="8"/>
        <v>0</v>
      </c>
      <c r="N87" s="3"/>
    </row>
    <row r="88" spans="1:14">
      <c r="A88" s="148" t="s">
        <v>54</v>
      </c>
      <c r="B88" s="144">
        <v>0</v>
      </c>
      <c r="C88" s="144">
        <v>0</v>
      </c>
      <c r="D88" s="144">
        <v>0</v>
      </c>
      <c r="E88" s="145">
        <v>1</v>
      </c>
      <c r="F88" s="145">
        <v>1</v>
      </c>
      <c r="G88" s="62">
        <f t="shared" si="8"/>
        <v>0</v>
      </c>
      <c r="N88" s="3"/>
    </row>
    <row r="89" spans="1:14" ht="14.1" thickBot="1">
      <c r="A89" s="149" t="s">
        <v>54</v>
      </c>
      <c r="B89" s="146">
        <v>0</v>
      </c>
      <c r="C89" s="146">
        <v>0</v>
      </c>
      <c r="D89" s="146">
        <v>0</v>
      </c>
      <c r="E89" s="147">
        <v>1</v>
      </c>
      <c r="F89" s="147">
        <v>1</v>
      </c>
      <c r="G89" s="83">
        <f t="shared" si="8"/>
        <v>0</v>
      </c>
      <c r="N89" s="3"/>
    </row>
    <row r="90" spans="1:14">
      <c r="A90" s="65" t="s">
        <v>145</v>
      </c>
      <c r="B90" s="82"/>
      <c r="C90" s="82"/>
      <c r="D90" s="82"/>
      <c r="E90" s="65"/>
      <c r="F90" s="65"/>
      <c r="G90" s="63">
        <f>SUM(G62:G72)</f>
        <v>0</v>
      </c>
      <c r="N90" s="3"/>
    </row>
    <row r="91" spans="1:14">
      <c r="N91" s="3"/>
    </row>
    <row r="92" spans="1:14">
      <c r="N92" s="3"/>
    </row>
    <row r="93" spans="1:14">
      <c r="N93" s="3"/>
    </row>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spans="9:13">
      <c r="I113"/>
      <c r="J113"/>
      <c r="K113"/>
      <c r="L113"/>
      <c r="M113"/>
    </row>
    <row r="114" spans="9:13">
      <c r="I114"/>
      <c r="J114"/>
      <c r="K114"/>
      <c r="L114"/>
      <c r="M114"/>
    </row>
    <row r="115" spans="9:13">
      <c r="I115"/>
      <c r="J115"/>
      <c r="K115"/>
      <c r="L115"/>
      <c r="M115"/>
    </row>
    <row r="116" spans="9:13">
      <c r="I116"/>
      <c r="J116"/>
      <c r="K116"/>
      <c r="L116"/>
      <c r="M116"/>
    </row>
    <row r="117" spans="9:13">
      <c r="I117"/>
      <c r="J117"/>
      <c r="K117"/>
      <c r="L117"/>
      <c r="M117"/>
    </row>
    <row r="118" spans="9:13">
      <c r="M118"/>
    </row>
  </sheetData>
  <sheetProtection algorithmName="SHA-512" hashValue="2osXcNu91qE4LjZK6X3Q0oNT1s+vuQaIeOjtOxEdL2pXw0UZj3nRrDggPEjJ3o22xT6+5w3eEqBSZ2hkdZexFQ==" saltValue="ZaC7ZkMuMDtkSylYxiCt9g==" spinCount="100000" sheet="1" objects="1" scenarios="1"/>
  <printOptions headings="1"/>
  <pageMargins left="0.75" right="0.7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Texas Cooperative Extension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Banta</dc:creator>
  <cp:keywords/>
  <dc:description/>
  <cp:lastModifiedBy>Nolan N. Maldonado</cp:lastModifiedBy>
  <cp:revision/>
  <dcterms:created xsi:type="dcterms:W3CDTF">2005-09-26T20:18:41Z</dcterms:created>
  <dcterms:modified xsi:type="dcterms:W3CDTF">2023-08-28T18:04:44Z</dcterms:modified>
  <cp:category/>
  <cp:contentStatus/>
</cp:coreProperties>
</file>