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Users/jasonbanta/Documents/Banta spreadsheets/"/>
    </mc:Choice>
  </mc:AlternateContent>
  <xr:revisionPtr revIDLastSave="0" documentId="13_ncr:1_{7349D1CE-7E2A-304C-B5A7-735AA6422048}" xr6:coauthVersionLast="47" xr6:coauthVersionMax="47" xr10:uidLastSave="{00000000-0000-0000-0000-000000000000}"/>
  <bookViews>
    <workbookView xWindow="3360" yWindow="460" windowWidth="29020" windowHeight="20260" firstSheet="1" activeTab="1" xr2:uid="{16BDDD86-FF5D-274A-9946-BB4B06CFADCF}"/>
  </bookViews>
  <sheets>
    <sheet name="Directions" sheetId="4" r:id="rId1"/>
    <sheet name="Value of gai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16" i="2"/>
  <c r="D15" i="2"/>
  <c r="D5" i="2"/>
  <c r="D6" i="2"/>
  <c r="D7" i="2"/>
  <c r="D8" i="2"/>
  <c r="D9" i="2"/>
  <c r="D14" i="2"/>
  <c r="D13" i="2"/>
  <c r="D12" i="2"/>
  <c r="D11" i="2"/>
  <c r="D10" i="2"/>
  <c r="D4" i="2"/>
  <c r="D3" i="2"/>
  <c r="D28" i="2" l="1"/>
  <c r="E28" i="2" s="1"/>
  <c r="D27" i="2"/>
  <c r="E27" i="2" s="1"/>
  <c r="D26" i="2"/>
  <c r="E26" i="2" s="1"/>
  <c r="D25" i="2"/>
  <c r="E25" i="2" s="1"/>
  <c r="D24" i="2"/>
  <c r="E24" i="2" s="1"/>
  <c r="E16" i="2"/>
  <c r="E17" i="2"/>
  <c r="E9" i="2" l="1"/>
  <c r="E10" i="2"/>
  <c r="E11" i="2"/>
  <c r="E12" i="2"/>
  <c r="E13" i="2"/>
  <c r="E14" i="2"/>
  <c r="E15" i="2"/>
  <c r="E4" i="2"/>
  <c r="E5" i="2"/>
  <c r="E6" i="2"/>
  <c r="E7" i="2"/>
  <c r="E8" i="2"/>
  <c r="E3" i="2"/>
  <c r="B27" i="2" l="1"/>
  <c r="B14" i="2"/>
  <c r="B16" i="2"/>
  <c r="B11" i="2"/>
  <c r="B6" i="2"/>
  <c r="F17" i="2" l="1"/>
  <c r="G17" i="2" s="1"/>
  <c r="F16" i="2"/>
  <c r="G16" i="2" s="1"/>
  <c r="F9" i="2"/>
  <c r="G9" i="2" s="1"/>
  <c r="F10" i="2"/>
  <c r="G10" i="2" s="1"/>
  <c r="F13" i="2"/>
  <c r="G13" i="2" s="1"/>
  <c r="F7" i="2"/>
  <c r="G7" i="2" s="1"/>
  <c r="F8" i="2"/>
  <c r="G8" i="2" s="1"/>
  <c r="F6" i="2"/>
  <c r="G6" i="2" s="1"/>
  <c r="F3" i="2"/>
  <c r="G3" i="2" s="1"/>
  <c r="F12" i="2"/>
  <c r="G12" i="2" s="1"/>
  <c r="F15" i="2"/>
  <c r="G15" i="2" s="1"/>
  <c r="F14" i="2"/>
  <c r="G14" i="2" s="1"/>
  <c r="F11" i="2"/>
  <c r="G11" i="2" s="1"/>
  <c r="F4" i="2"/>
  <c r="G4" i="2" s="1"/>
  <c r="F5" i="2"/>
  <c r="G5" i="2" s="1"/>
  <c r="B17" i="2"/>
  <c r="B15" i="2"/>
  <c r="B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3" authorId="0" shapeId="0" xr:uid="{2B708C53-9741-3D48-8564-D5EA47E49243}">
      <text>
        <r>
          <rPr>
            <sz val="10"/>
            <color rgb="FF000000"/>
            <rFont val="Tahoma"/>
            <family val="2"/>
          </rPr>
          <t xml:space="preserve">Enter the date you plan to start feeding or the date that the cattle were purchased. </t>
        </r>
      </text>
    </comment>
    <comment ref="A5" authorId="0" shapeId="0" xr:uid="{3B34333D-6408-5B44-9A97-9171C89EDE75}">
      <text>
        <r>
          <rPr>
            <sz val="10"/>
            <color rgb="FF000000"/>
            <rFont val="Tahoma"/>
            <family val="2"/>
          </rPr>
          <t xml:space="preserve">Enter the projected sale price in $/cwt at the start of the feeding period. 
</t>
        </r>
      </text>
    </comment>
    <comment ref="A24" authorId="0" shapeId="0" xr:uid="{B7B0C015-08DA-E844-8079-7A20802E207A}">
      <text>
        <r>
          <rPr>
            <sz val="10"/>
            <color rgb="FF000000"/>
            <rFont val="Tahoma"/>
            <family val="2"/>
          </rPr>
          <t xml:space="preserve">Enter on as-fed basis (this is how you would normally buy most feed).
</t>
        </r>
      </text>
    </comment>
    <comment ref="A25" authorId="0" shapeId="0" xr:uid="{51F34836-0511-CE4A-96A3-24400F60A0E3}">
      <text>
        <r>
          <rPr>
            <sz val="10"/>
            <color rgb="FF000000"/>
            <rFont val="Tahoma"/>
            <family val="2"/>
          </rPr>
          <t xml:space="preserve">Enter the estimated lbs of feed needed to increase weight gain by 1 lb. Enter lbs of feed on as-fed basis (this is done so feed cost per ton and feed conversion will both be on an as-fed basis). </t>
        </r>
      </text>
    </comment>
  </commentList>
</comments>
</file>

<file path=xl/sharedStrings.xml><?xml version="1.0" encoding="utf-8"?>
<sst xmlns="http://schemas.openxmlformats.org/spreadsheetml/2006/main" count="58" uniqueCount="53">
  <si>
    <r>
      <t>Estimating value of gain and evaluating feed cost and feed conversions</t>
    </r>
    <r>
      <rPr>
        <sz val="12"/>
        <color theme="1"/>
        <rFont val="Arial"/>
        <family val="2"/>
      </rPr>
      <t xml:space="preserve"> (ASWeb - 147)</t>
    </r>
  </si>
  <si>
    <t>Author: Dr. Jason Banta, Associate Professor and Extension Beef Cattle Specialist</t>
  </si>
  <si>
    <t>Texas A&amp;M AgriLife Extension Service</t>
  </si>
  <si>
    <t>email address for Dr. Banta : jpbanta@ag.tamu.edu</t>
  </si>
  <si>
    <t xml:space="preserve">This spreadsheet is designed to help cattle producers estimate value of gain and evaluate feed cost and feed conversions when making supplementation or feeding decisions to add additional weight. If it costs more to add an additional lb of weight than the estimated value of gain then the supplementation or feeding decision is not cost effective. </t>
  </si>
  <si>
    <r>
      <t>All of the directions on this sheet apply to the "value of gain" sheet.</t>
    </r>
    <r>
      <rPr>
        <sz val="12"/>
        <color rgb="FF2718FF"/>
        <rFont val="Arial"/>
        <family val="2"/>
      </rPr>
      <t xml:space="preserve"> Throughout this spreadsheet any cells with blue font are designed to be changed by the user.</t>
    </r>
    <r>
      <rPr>
        <sz val="12"/>
        <rFont val="Arial"/>
        <family val="2"/>
      </rPr>
      <t xml:space="preserve"> All other cells are locked, so that calculations are not accidently changed.</t>
    </r>
    <r>
      <rPr>
        <sz val="12"/>
        <color theme="1"/>
        <rFont val="Arial"/>
        <family val="2"/>
      </rPr>
      <t xml:space="preserve"> If cells contain a red triangle, hover over the triangle to get a note on how to enter values in the adjacent cell.</t>
    </r>
  </si>
  <si>
    <t>Estimating value of gain</t>
  </si>
  <si>
    <t xml:space="preserve">Value of gain is calculated by dividing change in value by change in weight. For example, if a 500 lb calf is worth $650 and a 550 lb calf is worth $687.50 then the change in value is $37.50 and the change in weight is 50 lb. So the value of gain per lb is $0.75 ($37.50/50 = $0.75 per lb). </t>
  </si>
  <si>
    <t>Column A (cells A3 - A17): These cells contain descriptions of values that need to be entered or will be calculated in cells B3 through B17.</t>
  </si>
  <si>
    <t xml:space="preserve">Column B (cells B3 and B8): In cell B3 enter the start date for the period of interest (or purchase date) and projected sale date in cell B8. These dates are not required for calculating value of gain, but are used to calculate ADG. </t>
  </si>
  <si>
    <t xml:space="preserve">Column B (cells B4 and B9): Enter the weight at the start of the period of interest (B4) and the projected sale weight (B9). These weights are used to calculate change in weight gain. </t>
  </si>
  <si>
    <t xml:space="preserve">Column B (cells B5 and B10): In cell B5 enter the current estimated sell price in $/cwt (cwt = 100 lbs). In cell B10 enter the projected sale price in $/cwt for a calf matching the weight that was entered in cell B9. Remember in almost all situations with stocker and feeder cattle $/cwt will decrease as cattle increase in weight. </t>
  </si>
  <si>
    <t>Column B (cells B6 and B11): These cells calculate projected value per head at the start and on the projected sell date, based on the weights and $/cwt entered.</t>
  </si>
  <si>
    <t>Column B (cells B13 - B 15): Cell B13 shows the calculated change in value and cell B14 shows the calculated change in weight. Cell B15 shows the calculated value of gain in $ per lb based on the information entered (to convert to $/cwt multiply by 100) .</t>
  </si>
  <si>
    <t xml:space="preserve">Column B (cells B16 and B17): These cells show the calculated days in the period of interest and also the ADG during the period. </t>
  </si>
  <si>
    <t xml:space="preserve">Column D (cells D3 - D17): In order to evaluate management and feeding decisions it is important to look at a range of projected sale prices and the affects they have on value of gain. The values in these cells are automatically calculated using the projected sale price entered in cell B10 and are increased up and down at the following increments: $0.50, $1.00, $1.50, $2.00, $3.00, $5.00 and  $10.00/cwt. </t>
  </si>
  <si>
    <t>Column E (cells E3 - E17): These cells show the value at sale in $/head based on the sale price listed in column D of the same row.</t>
  </si>
  <si>
    <t xml:space="preserve">Column F (cells F3 - F17): These cells show the change in value in $/head at sale time based on the sale price listed in column D of the same row and the assumption that all other inputs remain the same. </t>
  </si>
  <si>
    <t xml:space="preserve">Column G (cells G3 - G17): These cells show the change in value of gain in $/lb at sale time based on the sale price listed in column D of the same row and the assumption that all other inputs remain the same. These values should be used to study how the changes in sale price affect value of gain. </t>
  </si>
  <si>
    <t>Evaluating feed cost and feed conversion</t>
  </si>
  <si>
    <r>
      <t>When making supplementation and feedings decisions on growing animals it is important to evaluate feed cost of gain and compare it to estimated value of gain. Feed  cost of gain, just represents the feed needed to add an additional lb of weight gain.</t>
    </r>
    <r>
      <rPr>
        <b/>
        <sz val="12"/>
        <color theme="1"/>
        <rFont val="Arial"/>
        <family val="2"/>
      </rPr>
      <t xml:space="preserve"> Other costs should be added in to calculate total cost of gain. </t>
    </r>
  </si>
  <si>
    <t>Cells A24 and B24: In cell B24 enter feed cost per ton. Feed cost is entered on an as-fed basis which is how feed is normally bought and sold.</t>
  </si>
  <si>
    <t xml:space="preserve">Cells A25 and B25: In cell B25 enter the estimated lb of feed needed to increase weight gain by 1 lb. Enter lb of feed on an as-fed basis (this is done so feed cost per ton and feed conversion will both be on an as-fed basis). Depending on the type of feed being fed, the diet, animal requirements, and other factors feed conversion can vary tremendously. If unsure of an appropriate estimate, visit with a nutritionist to determine an estimate for the situation being considered. </t>
  </si>
  <si>
    <t xml:space="preserve">Cells A27 and B27: Feed only cost of gain is calculated in cell B27 based on the inputs in cells B24 and B25. When evaluating supplementation or feeding decisions to increase weight gain it is critical to compare feed only cost of gain with value of gain. </t>
  </si>
  <si>
    <t xml:space="preserve">Cells D24 - D28: When making supplementation and feeding decisions to increase weight gain it is important to evaluate how changes in estimated feed conversion affect feed only cost of gain. The values in these cells are automatically calculated by increasing or decreasing the estimated feed conversion entered in cell B27 by 1 or 2 lb increments up and down. </t>
  </si>
  <si>
    <t>Cells E24 - E28: These cells show the change in feed only cost of gain based on the feed cost per ton entered in cell B24 and the feed conversion listed in column D of the same row.</t>
  </si>
  <si>
    <t xml:space="preserve">The information below is included to show how varying sale prices ($/cwt), above or below the projected sale price, would affect value of gain assuming the other inputs remain the same. </t>
  </si>
  <si>
    <t>Item</t>
  </si>
  <si>
    <t>Input</t>
  </si>
  <si>
    <t>Sale price,         $/cwt</t>
  </si>
  <si>
    <t>Value at sale, $/head</t>
  </si>
  <si>
    <t>Change in value, $/head</t>
  </si>
  <si>
    <t>Value of gain,      $/lb</t>
  </si>
  <si>
    <t xml:space="preserve">Start date </t>
  </si>
  <si>
    <t>Start weight, lb</t>
  </si>
  <si>
    <t>Projected price at the start, $/cwt</t>
  </si>
  <si>
    <t>Projected value at the start, $/head</t>
  </si>
  <si>
    <t>Projected sale date</t>
  </si>
  <si>
    <t>Projected sale weight, lb</t>
  </si>
  <si>
    <t>Projected sale price, $/cwt</t>
  </si>
  <si>
    <t>Projected value at sale, $/head</t>
  </si>
  <si>
    <t>Change in weight, lb</t>
  </si>
  <si>
    <t>Value of gain, $/lb</t>
  </si>
  <si>
    <t>Days from start date to projected sale date</t>
  </si>
  <si>
    <t>ADG from start date to projected sale date, lb</t>
  </si>
  <si>
    <t xml:space="preserve">The information below is included to show how variations in feed conversion would affect feed only cost of gain. </t>
  </si>
  <si>
    <t>Feed conversion,   lb of feed/lb of gain</t>
  </si>
  <si>
    <t>Feed cost of gain, $/lb</t>
  </si>
  <si>
    <t>Feed cost, $/ton</t>
  </si>
  <si>
    <t>Estimated feed conversion, lb of feed/lb of gain</t>
  </si>
  <si>
    <t xml:space="preserve">Feed cost of gain, $/lb </t>
  </si>
  <si>
    <t xml:space="preserve">When evaluating supplementation or feeding decisions to increase weight gain it is critical to compare feed cost of gain with value of gain. </t>
  </si>
  <si>
    <t xml:space="preserve">Feed cost of gain, just represents the feed needed to add an additional lb of weight gain. Other costs should be added in to calculate total cost of gain.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</si>
</sst>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font>
      <sz val="10"/>
      <name val="Arial"/>
    </font>
    <font>
      <sz val="12"/>
      <color theme="1"/>
      <name val="Calibri"/>
      <family val="2"/>
      <scheme val="minor"/>
    </font>
    <font>
      <b/>
      <sz val="10"/>
      <name val="Arial"/>
      <family val="2"/>
    </font>
    <font>
      <sz val="10"/>
      <color indexed="12"/>
      <name val="Arial"/>
      <family val="2"/>
    </font>
    <font>
      <sz val="10"/>
      <color rgb="FF0000FF"/>
      <name val="Arial"/>
      <family val="2"/>
    </font>
    <font>
      <sz val="10"/>
      <color rgb="FF000000"/>
      <name val="Tahoma"/>
      <family val="2"/>
    </font>
    <font>
      <sz val="10"/>
      <name val="Arial"/>
      <family val="2"/>
    </font>
    <font>
      <sz val="10"/>
      <color rgb="FFFF0000"/>
      <name val="Arial"/>
      <family val="2"/>
    </font>
    <font>
      <sz val="10"/>
      <color rgb="FF00B050"/>
      <name val="Arial"/>
      <family val="2"/>
    </font>
    <font>
      <sz val="12"/>
      <color theme="1"/>
      <name val="Arial"/>
      <family val="2"/>
    </font>
    <font>
      <b/>
      <sz val="12"/>
      <color theme="1"/>
      <name val="Arial"/>
      <family val="2"/>
    </font>
    <font>
      <sz val="12"/>
      <name val="Arial"/>
      <family val="2"/>
    </font>
    <font>
      <sz val="12"/>
      <color rgb="FF2718FF"/>
      <name val="Arial"/>
      <family val="2"/>
    </font>
    <font>
      <b/>
      <sz val="16"/>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59999389629810485"/>
        <bgColor indexed="64"/>
      </patternFill>
    </fill>
  </fills>
  <borders count="2">
    <border>
      <left/>
      <right/>
      <top/>
      <bottom/>
      <diagonal/>
    </border>
    <border>
      <left/>
      <right/>
      <top/>
      <bottom style="medium">
        <color indexed="64"/>
      </bottom>
      <diagonal/>
    </border>
  </borders>
  <cellStyleXfs count="2">
    <xf numFmtId="0" fontId="0" fillId="0" borderId="0"/>
    <xf numFmtId="0" fontId="1" fillId="0" borderId="0"/>
  </cellStyleXfs>
  <cellXfs count="42">
    <xf numFmtId="0" fontId="0" fillId="0" borderId="0" xfId="0"/>
    <xf numFmtId="0" fontId="0" fillId="0" borderId="0" xfId="0" applyAlignment="1">
      <alignment horizontal="center"/>
    </xf>
    <xf numFmtId="0" fontId="0" fillId="0" borderId="0" xfId="0" applyAlignment="1">
      <alignment horizontal="right"/>
    </xf>
    <xf numFmtId="2" fontId="2" fillId="0" borderId="0" xfId="0" applyNumberFormat="1" applyFont="1" applyAlignment="1">
      <alignment horizontal="center"/>
    </xf>
    <xf numFmtId="2" fontId="0" fillId="0" borderId="0" xfId="0" applyNumberFormat="1" applyAlignment="1">
      <alignment horizontal="right"/>
    </xf>
    <xf numFmtId="0" fontId="2" fillId="0" borderId="0" xfId="0" applyFont="1"/>
    <xf numFmtId="0" fontId="6" fillId="0" borderId="0" xfId="0" applyFont="1"/>
    <xf numFmtId="0" fontId="6" fillId="0" borderId="0" xfId="0" applyFont="1" applyAlignment="1">
      <alignment horizontal="center" wrapText="1"/>
    </xf>
    <xf numFmtId="0" fontId="0" fillId="2" borderId="0" xfId="0" applyFill="1"/>
    <xf numFmtId="0" fontId="2" fillId="2" borderId="0" xfId="0" applyFont="1" applyFill="1"/>
    <xf numFmtId="0" fontId="6" fillId="2" borderId="1" xfId="0" applyFont="1" applyFill="1" applyBorder="1" applyAlignment="1">
      <alignment horizontal="left"/>
    </xf>
    <xf numFmtId="0" fontId="0" fillId="0" borderId="1" xfId="0" applyBorder="1" applyAlignment="1">
      <alignment horizontal="center"/>
    </xf>
    <xf numFmtId="164" fontId="0" fillId="2" borderId="0" xfId="0" applyNumberFormat="1" applyFill="1" applyAlignment="1">
      <alignment horizontal="right"/>
    </xf>
    <xf numFmtId="0" fontId="0" fillId="2" borderId="0" xfId="0" applyFill="1" applyAlignment="1">
      <alignment horizontal="right"/>
    </xf>
    <xf numFmtId="1" fontId="0" fillId="2" borderId="0" xfId="0" applyNumberFormat="1" applyFill="1" applyAlignment="1">
      <alignment horizontal="right"/>
    </xf>
    <xf numFmtId="2" fontId="0" fillId="2" borderId="0" xfId="0" applyNumberFormat="1" applyFill="1" applyAlignment="1">
      <alignment horizontal="right"/>
    </xf>
    <xf numFmtId="0" fontId="6" fillId="2" borderId="1" xfId="0" applyFont="1" applyFill="1" applyBorder="1" applyAlignment="1">
      <alignment horizontal="right"/>
    </xf>
    <xf numFmtId="0" fontId="3" fillId="0" borderId="0" xfId="0" applyFont="1"/>
    <xf numFmtId="0" fontId="3" fillId="0" borderId="0" xfId="0" applyFont="1" applyAlignment="1">
      <alignment horizontal="right"/>
    </xf>
    <xf numFmtId="0" fontId="3" fillId="0" borderId="0" xfId="0" applyFont="1" applyAlignment="1">
      <alignment horizontal="center"/>
    </xf>
    <xf numFmtId="0" fontId="6" fillId="2" borderId="0" xfId="0" applyFont="1" applyFill="1"/>
    <xf numFmtId="164" fontId="2" fillId="4" borderId="0" xfId="0" applyNumberFormat="1" applyFont="1" applyFill="1" applyAlignment="1">
      <alignment horizontal="right"/>
    </xf>
    <xf numFmtId="0" fontId="6" fillId="5" borderId="1" xfId="0" applyFont="1" applyFill="1" applyBorder="1" applyAlignment="1">
      <alignment horizontal="center" wrapText="1"/>
    </xf>
    <xf numFmtId="164" fontId="0" fillId="5" borderId="0" xfId="0" applyNumberFormat="1" applyFill="1" applyAlignment="1">
      <alignment horizontal="center"/>
    </xf>
    <xf numFmtId="164" fontId="2" fillId="5" borderId="0" xfId="0" applyNumberFormat="1" applyFont="1" applyFill="1" applyAlignment="1">
      <alignment horizontal="center"/>
    </xf>
    <xf numFmtId="164" fontId="0" fillId="4" borderId="0" xfId="0" applyNumberFormat="1" applyFill="1" applyAlignment="1">
      <alignment horizontal="right"/>
    </xf>
    <xf numFmtId="164" fontId="7" fillId="5" borderId="0" xfId="0" applyNumberFormat="1" applyFont="1" applyFill="1" applyAlignment="1">
      <alignment horizontal="center"/>
    </xf>
    <xf numFmtId="164" fontId="8" fillId="5" borderId="0" xfId="0" applyNumberFormat="1" applyFont="1" applyFill="1" applyAlignment="1">
      <alignment horizontal="center"/>
    </xf>
    <xf numFmtId="0" fontId="6" fillId="3" borderId="1" xfId="0" applyFont="1" applyFill="1" applyBorder="1" applyAlignment="1">
      <alignment horizontal="center" wrapText="1"/>
    </xf>
    <xf numFmtId="165" fontId="0" fillId="3" borderId="0" xfId="0" applyNumberFormat="1" applyFill="1" applyAlignment="1">
      <alignment horizontal="center"/>
    </xf>
    <xf numFmtId="164" fontId="2" fillId="3" borderId="0" xfId="0" applyNumberFormat="1" applyFont="1" applyFill="1" applyAlignment="1">
      <alignment horizontal="center"/>
    </xf>
    <xf numFmtId="14" fontId="4" fillId="2" borderId="0" xfId="0" applyNumberFormat="1" applyFont="1" applyFill="1" applyAlignment="1" applyProtection="1">
      <alignment horizontal="right"/>
      <protection locked="0"/>
    </xf>
    <xf numFmtId="0" fontId="4" fillId="2" borderId="0" xfId="0" applyFont="1" applyFill="1" applyAlignment="1" applyProtection="1">
      <alignment horizontal="right"/>
      <protection locked="0"/>
    </xf>
    <xf numFmtId="164" fontId="4" fillId="2" borderId="0" xfId="0" applyNumberFormat="1" applyFont="1" applyFill="1" applyAlignment="1" applyProtection="1">
      <alignment horizontal="right"/>
      <protection locked="0"/>
    </xf>
    <xf numFmtId="164" fontId="3" fillId="2"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0" fontId="9" fillId="0" borderId="0" xfId="1" applyFont="1" applyAlignment="1">
      <alignment vertical="center"/>
    </xf>
    <xf numFmtId="0" fontId="9" fillId="0" borderId="0" xfId="1" applyFont="1" applyAlignment="1">
      <alignment vertical="center" wrapText="1"/>
    </xf>
    <xf numFmtId="0" fontId="13" fillId="0" borderId="0" xfId="1" applyFont="1" applyAlignment="1">
      <alignment vertical="center"/>
    </xf>
    <xf numFmtId="0" fontId="10" fillId="0" borderId="0" xfId="1" applyFont="1" applyAlignment="1">
      <alignment vertical="center"/>
    </xf>
    <xf numFmtId="0" fontId="2" fillId="0" borderId="0" xfId="0" applyFont="1" applyAlignment="1">
      <alignment horizontal="left" wrapText="1"/>
    </xf>
    <xf numFmtId="0" fontId="2" fillId="0" borderId="0" xfId="0" applyFont="1" applyAlignment="1">
      <alignment wrapText="1"/>
    </xf>
  </cellXfs>
  <cellStyles count="2">
    <cellStyle name="Normal" xfId="0" builtinId="0"/>
    <cellStyle name="Normal 2" xfId="1" xr:uid="{951D01B6-FB1E-1745-AC3F-FC6063F09DBA}"/>
  </cellStyles>
  <dxfs count="0"/>
  <tableStyles count="0" defaultTableStyle="TableStyleMedium2" defaultPivotStyle="PivotStyleLight16"/>
  <colors>
    <mruColors>
      <color rgb="FFFF675B"/>
      <color rgb="FFFF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A7CE-2E49-174A-9F70-573CB0A3D43A}">
  <dimension ref="A1:A29"/>
  <sheetViews>
    <sheetView topLeftCell="A21" zoomScale="120" zoomScaleNormal="120" workbookViewId="0">
      <selection activeCell="A4" sqref="A4"/>
    </sheetView>
  </sheetViews>
  <sheetFormatPr defaultColWidth="10.85546875" defaultRowHeight="15.95"/>
  <cols>
    <col min="1" max="1" width="147.7109375" style="36" customWidth="1"/>
    <col min="2" max="16384" width="10.85546875" style="36"/>
  </cols>
  <sheetData>
    <row r="1" spans="1:1" ht="33" customHeight="1">
      <c r="A1" s="38" t="s">
        <v>0</v>
      </c>
    </row>
    <row r="2" spans="1:1" ht="21" customHeight="1">
      <c r="A2" s="36" t="s">
        <v>1</v>
      </c>
    </row>
    <row r="3" spans="1:1" ht="21" customHeight="1">
      <c r="A3" s="36" t="s">
        <v>2</v>
      </c>
    </row>
    <row r="4" spans="1:1" ht="21" customHeight="1">
      <c r="A4" s="36" t="s">
        <v>3</v>
      </c>
    </row>
    <row r="5" spans="1:1" ht="21" customHeight="1"/>
    <row r="6" spans="1:1" ht="57" customHeight="1">
      <c r="A6" s="37" t="s">
        <v>4</v>
      </c>
    </row>
    <row r="7" spans="1:1" ht="57" customHeight="1">
      <c r="A7" s="37" t="s">
        <v>5</v>
      </c>
    </row>
    <row r="8" spans="1:1" ht="21" customHeight="1"/>
    <row r="9" spans="1:1" s="39" customFormat="1" ht="21" customHeight="1">
      <c r="A9" s="39" t="s">
        <v>6</v>
      </c>
    </row>
    <row r="10" spans="1:1" ht="57" customHeight="1">
      <c r="A10" s="37" t="s">
        <v>7</v>
      </c>
    </row>
    <row r="11" spans="1:1" ht="57" customHeight="1">
      <c r="A11" s="37" t="s">
        <v>8</v>
      </c>
    </row>
    <row r="12" spans="1:1" ht="57" customHeight="1">
      <c r="A12" s="37" t="s">
        <v>9</v>
      </c>
    </row>
    <row r="13" spans="1:1" ht="57" customHeight="1">
      <c r="A13" s="37" t="s">
        <v>10</v>
      </c>
    </row>
    <row r="14" spans="1:1" ht="57" customHeight="1">
      <c r="A14" s="37" t="s">
        <v>11</v>
      </c>
    </row>
    <row r="15" spans="1:1" ht="57" customHeight="1">
      <c r="A15" s="37" t="s">
        <v>12</v>
      </c>
    </row>
    <row r="16" spans="1:1" ht="57" customHeight="1">
      <c r="A16" s="37" t="s">
        <v>13</v>
      </c>
    </row>
    <row r="17" spans="1:1" ht="57" customHeight="1">
      <c r="A17" s="37" t="s">
        <v>14</v>
      </c>
    </row>
    <row r="18" spans="1:1" ht="57" customHeight="1">
      <c r="A18" s="37" t="s">
        <v>15</v>
      </c>
    </row>
    <row r="19" spans="1:1" ht="57" customHeight="1">
      <c r="A19" s="37" t="s">
        <v>16</v>
      </c>
    </row>
    <row r="20" spans="1:1" ht="57" customHeight="1">
      <c r="A20" s="37" t="s">
        <v>17</v>
      </c>
    </row>
    <row r="21" spans="1:1" ht="57" customHeight="1">
      <c r="A21" s="37" t="s">
        <v>18</v>
      </c>
    </row>
    <row r="22" spans="1:1" ht="21" customHeight="1">
      <c r="A22" s="39"/>
    </row>
    <row r="23" spans="1:1" ht="21" customHeight="1">
      <c r="A23" s="39" t="s">
        <v>19</v>
      </c>
    </row>
    <row r="24" spans="1:1" ht="57" customHeight="1">
      <c r="A24" s="37" t="s">
        <v>20</v>
      </c>
    </row>
    <row r="25" spans="1:1" ht="57" customHeight="1">
      <c r="A25" s="37" t="s">
        <v>21</v>
      </c>
    </row>
    <row r="26" spans="1:1" s="37" customFormat="1" ht="57" customHeight="1">
      <c r="A26" s="37" t="s">
        <v>22</v>
      </c>
    </row>
    <row r="27" spans="1:1" ht="57" customHeight="1">
      <c r="A27" s="37" t="s">
        <v>23</v>
      </c>
    </row>
    <row r="28" spans="1:1" ht="57" customHeight="1">
      <c r="A28" s="37" t="s">
        <v>24</v>
      </c>
    </row>
    <row r="29" spans="1:1" ht="57" customHeight="1">
      <c r="A29" s="37" t="s">
        <v>25</v>
      </c>
    </row>
  </sheetData>
  <sheetProtection algorithmName="SHA-512" hashValue="hWUc8S527oEUTkfytqj5ToywFwglKm/QuCb1wfBxOuOI5heOUoFLDYiG/Lr/tUFTKS4iO/K1KQxmwfP2y5aKQg==" saltValue="fu2ZYCx/6QqAMfwRuruR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6B613-53CF-8747-9B1C-A116663CB28A}">
  <sheetPr>
    <pageSetUpPr fitToPage="1"/>
  </sheetPr>
  <dimension ref="A1:N38"/>
  <sheetViews>
    <sheetView tabSelected="1" zoomScale="140" zoomScaleNormal="140" workbookViewId="0">
      <selection activeCell="G28" sqref="G28"/>
    </sheetView>
  </sheetViews>
  <sheetFormatPr defaultColWidth="7.7109375" defaultRowHeight="12.95"/>
  <cols>
    <col min="1" max="1" width="39.140625" customWidth="1"/>
    <col min="2" max="2" width="10.85546875" style="2" customWidth="1"/>
    <col min="3" max="3" width="8.42578125" customWidth="1"/>
    <col min="4" max="7" width="15.85546875" style="1" customWidth="1"/>
    <col min="8" max="8" width="11" style="1" customWidth="1"/>
    <col min="9" max="10" width="12.140625" style="1" customWidth="1"/>
    <col min="11" max="11" width="7.7109375" style="1"/>
    <col min="12" max="13" width="9.140625" style="1" bestFit="1" customWidth="1"/>
    <col min="14" max="14" width="7.7109375" style="1"/>
  </cols>
  <sheetData>
    <row r="1" spans="1:14" ht="42.95" customHeight="1">
      <c r="A1" s="5" t="s">
        <v>6</v>
      </c>
      <c r="D1" s="40" t="s">
        <v>26</v>
      </c>
      <c r="E1" s="41"/>
      <c r="F1" s="41"/>
      <c r="G1" s="41"/>
    </row>
    <row r="2" spans="1:14" ht="29.1" thickBot="1">
      <c r="A2" s="10" t="s">
        <v>27</v>
      </c>
      <c r="B2" s="16" t="s">
        <v>28</v>
      </c>
      <c r="C2" s="11"/>
      <c r="D2" s="22" t="s">
        <v>29</v>
      </c>
      <c r="E2" s="22" t="s">
        <v>30</v>
      </c>
      <c r="F2" s="22" t="s">
        <v>31</v>
      </c>
      <c r="G2" s="22" t="s">
        <v>32</v>
      </c>
      <c r="J2" s="7"/>
      <c r="K2" s="7"/>
      <c r="N2"/>
    </row>
    <row r="3" spans="1:14">
      <c r="A3" s="20" t="s">
        <v>33</v>
      </c>
      <c r="B3" s="31">
        <v>43971</v>
      </c>
      <c r="D3" s="26">
        <f>$B$10 - 10</f>
        <v>111</v>
      </c>
      <c r="E3" s="23">
        <f t="shared" ref="E3:E8" si="0">($B$9/100)*D3</f>
        <v>747.03000000000009</v>
      </c>
      <c r="F3" s="23">
        <f t="shared" ref="F3:F15" si="1">E3-$B$6</f>
        <v>-26.519999999999982</v>
      </c>
      <c r="G3" s="24">
        <f t="shared" ref="G3:G15" si="2">F3/$B$14</f>
        <v>-0.26519999999999982</v>
      </c>
      <c r="N3"/>
    </row>
    <row r="4" spans="1:14">
      <c r="A4" s="20" t="s">
        <v>34</v>
      </c>
      <c r="B4" s="32">
        <v>573</v>
      </c>
      <c r="D4" s="26">
        <f>$B$10 - 5</f>
        <v>116</v>
      </c>
      <c r="E4" s="23">
        <f t="shared" si="0"/>
        <v>780.68000000000006</v>
      </c>
      <c r="F4" s="23">
        <f t="shared" si="1"/>
        <v>7.1299999999999955</v>
      </c>
      <c r="G4" s="24">
        <f t="shared" si="2"/>
        <v>7.1299999999999961E-2</v>
      </c>
      <c r="N4"/>
    </row>
    <row r="5" spans="1:14">
      <c r="A5" s="20" t="s">
        <v>35</v>
      </c>
      <c r="B5" s="33">
        <v>135</v>
      </c>
      <c r="D5" s="26">
        <f>$B$10 - 3</f>
        <v>118</v>
      </c>
      <c r="E5" s="23">
        <f t="shared" si="0"/>
        <v>794.1400000000001</v>
      </c>
      <c r="F5" s="23">
        <f t="shared" si="1"/>
        <v>20.590000000000032</v>
      </c>
      <c r="G5" s="24">
        <f t="shared" si="2"/>
        <v>0.20590000000000031</v>
      </c>
      <c r="N5"/>
    </row>
    <row r="6" spans="1:14">
      <c r="A6" s="20" t="s">
        <v>36</v>
      </c>
      <c r="B6" s="12">
        <f>(B4/100)*B5</f>
        <v>773.55000000000007</v>
      </c>
      <c r="D6" s="26">
        <f>$B$10 - 2</f>
        <v>119</v>
      </c>
      <c r="E6" s="23">
        <f t="shared" si="0"/>
        <v>800.87</v>
      </c>
      <c r="F6" s="23">
        <f t="shared" si="1"/>
        <v>27.319999999999936</v>
      </c>
      <c r="G6" s="24">
        <f t="shared" si="2"/>
        <v>0.27319999999999939</v>
      </c>
      <c r="N6"/>
    </row>
    <row r="7" spans="1:14">
      <c r="A7" s="8"/>
      <c r="B7" s="13"/>
      <c r="D7" s="26">
        <f>$B$10 - 1.5</f>
        <v>119.5</v>
      </c>
      <c r="E7" s="23">
        <f t="shared" si="0"/>
        <v>804.23500000000001</v>
      </c>
      <c r="F7" s="23">
        <f t="shared" si="1"/>
        <v>30.684999999999945</v>
      </c>
      <c r="G7" s="24">
        <f t="shared" si="2"/>
        <v>0.30684999999999946</v>
      </c>
      <c r="N7"/>
    </row>
    <row r="8" spans="1:14">
      <c r="A8" s="8" t="s">
        <v>37</v>
      </c>
      <c r="B8" s="31">
        <v>44032</v>
      </c>
      <c r="D8" s="26">
        <f>$B$10 - 1</f>
        <v>120</v>
      </c>
      <c r="E8" s="23">
        <f t="shared" si="0"/>
        <v>807.6</v>
      </c>
      <c r="F8" s="23">
        <f t="shared" si="1"/>
        <v>34.049999999999955</v>
      </c>
      <c r="G8" s="24">
        <f t="shared" si="2"/>
        <v>0.34049999999999953</v>
      </c>
      <c r="N8"/>
    </row>
    <row r="9" spans="1:14">
      <c r="A9" s="20" t="s">
        <v>38</v>
      </c>
      <c r="B9" s="32">
        <v>673</v>
      </c>
      <c r="D9" s="26">
        <f>$B$10 - 0.5</f>
        <v>120.5</v>
      </c>
      <c r="E9" s="23">
        <f t="shared" ref="E9" si="3">($B$9/100)*D9</f>
        <v>810.96500000000003</v>
      </c>
      <c r="F9" s="23">
        <f t="shared" si="1"/>
        <v>37.414999999999964</v>
      </c>
      <c r="G9" s="24">
        <f t="shared" si="2"/>
        <v>0.37414999999999965</v>
      </c>
      <c r="N9"/>
    </row>
    <row r="10" spans="1:14">
      <c r="A10" s="8" t="s">
        <v>39</v>
      </c>
      <c r="B10" s="33">
        <v>121</v>
      </c>
      <c r="D10" s="23">
        <f>$B$10 + 0</f>
        <v>121</v>
      </c>
      <c r="E10" s="23">
        <f t="shared" ref="E10:E15" si="4">($B$9/100)*D10</f>
        <v>814.33</v>
      </c>
      <c r="F10" s="23">
        <f t="shared" si="1"/>
        <v>40.779999999999973</v>
      </c>
      <c r="G10" s="24">
        <f t="shared" si="2"/>
        <v>0.40779999999999972</v>
      </c>
      <c r="N10"/>
    </row>
    <row r="11" spans="1:14">
      <c r="A11" s="8" t="s">
        <v>40</v>
      </c>
      <c r="B11" s="12">
        <f>(B9/100)*B10</f>
        <v>814.33</v>
      </c>
      <c r="D11" s="27">
        <f>$B$10 + 0.5</f>
        <v>121.5</v>
      </c>
      <c r="E11" s="23">
        <f t="shared" si="4"/>
        <v>817.69500000000005</v>
      </c>
      <c r="F11" s="23">
        <f t="shared" si="1"/>
        <v>44.144999999999982</v>
      </c>
      <c r="G11" s="24">
        <f t="shared" si="2"/>
        <v>0.44144999999999984</v>
      </c>
      <c r="N11"/>
    </row>
    <row r="12" spans="1:14">
      <c r="A12" s="8"/>
      <c r="B12" s="13"/>
      <c r="D12" s="27">
        <f>$B$10 + 1</f>
        <v>122</v>
      </c>
      <c r="E12" s="23">
        <f t="shared" si="4"/>
        <v>821.06000000000006</v>
      </c>
      <c r="F12" s="23">
        <f t="shared" si="1"/>
        <v>47.509999999999991</v>
      </c>
      <c r="G12" s="24">
        <f t="shared" si="2"/>
        <v>0.47509999999999991</v>
      </c>
      <c r="N12"/>
    </row>
    <row r="13" spans="1:14">
      <c r="A13" s="20" t="s">
        <v>31</v>
      </c>
      <c r="B13" s="25">
        <f>B11-B6</f>
        <v>40.779999999999973</v>
      </c>
      <c r="D13" s="27">
        <f>$B$10 + 1.5</f>
        <v>122.5</v>
      </c>
      <c r="E13" s="23">
        <f t="shared" si="4"/>
        <v>824.42500000000007</v>
      </c>
      <c r="F13" s="23">
        <f t="shared" si="1"/>
        <v>50.875</v>
      </c>
      <c r="G13" s="24">
        <f t="shared" si="2"/>
        <v>0.50875000000000004</v>
      </c>
      <c r="N13"/>
    </row>
    <row r="14" spans="1:14">
      <c r="A14" s="20" t="s">
        <v>41</v>
      </c>
      <c r="B14" s="13">
        <f>B9-B4</f>
        <v>100</v>
      </c>
      <c r="D14" s="27">
        <f>$B$10 + 2</f>
        <v>123</v>
      </c>
      <c r="E14" s="23">
        <f t="shared" si="4"/>
        <v>827.79000000000008</v>
      </c>
      <c r="F14" s="23">
        <f t="shared" si="1"/>
        <v>54.240000000000009</v>
      </c>
      <c r="G14" s="24">
        <f t="shared" si="2"/>
        <v>0.5424000000000001</v>
      </c>
      <c r="N14"/>
    </row>
    <row r="15" spans="1:14">
      <c r="A15" s="9" t="s">
        <v>42</v>
      </c>
      <c r="B15" s="21">
        <f>(B11-B6)/B14</f>
        <v>0.40779999999999972</v>
      </c>
      <c r="C15" s="5"/>
      <c r="D15" s="27">
        <f>$B$10 + 3</f>
        <v>124</v>
      </c>
      <c r="E15" s="23">
        <f t="shared" si="4"/>
        <v>834.5200000000001</v>
      </c>
      <c r="F15" s="23">
        <f t="shared" si="1"/>
        <v>60.970000000000027</v>
      </c>
      <c r="G15" s="24">
        <f t="shared" si="2"/>
        <v>0.60970000000000024</v>
      </c>
      <c r="N15"/>
    </row>
    <row r="16" spans="1:14">
      <c r="A16" s="20" t="s">
        <v>43</v>
      </c>
      <c r="B16" s="14">
        <f>B8-B3</f>
        <v>61</v>
      </c>
      <c r="D16" s="27">
        <f>$B$10 + 5</f>
        <v>126</v>
      </c>
      <c r="E16" s="23">
        <f t="shared" ref="E16:E17" si="5">($B$9/100)*D16</f>
        <v>847.98</v>
      </c>
      <c r="F16" s="23">
        <f t="shared" ref="F16:F17" si="6">E16-$B$6</f>
        <v>74.42999999999995</v>
      </c>
      <c r="G16" s="24">
        <f t="shared" ref="G16:G17" si="7">F16/$B$14</f>
        <v>0.74429999999999952</v>
      </c>
      <c r="N16"/>
    </row>
    <row r="17" spans="1:14">
      <c r="A17" s="20" t="s">
        <v>44</v>
      </c>
      <c r="B17" s="15">
        <f>B14/B16</f>
        <v>1.639344262295082</v>
      </c>
      <c r="D17" s="27">
        <f>$B$10 + 10</f>
        <v>131</v>
      </c>
      <c r="E17" s="23">
        <f t="shared" si="5"/>
        <v>881.63000000000011</v>
      </c>
      <c r="F17" s="23">
        <f t="shared" si="6"/>
        <v>108.08000000000004</v>
      </c>
      <c r="G17" s="24">
        <f t="shared" si="7"/>
        <v>1.0808000000000004</v>
      </c>
      <c r="N17"/>
    </row>
    <row r="22" spans="1:14" ht="33" customHeight="1">
      <c r="A22" s="5" t="s">
        <v>19</v>
      </c>
      <c r="B22" s="18"/>
      <c r="C22" s="17"/>
      <c r="D22" s="40" t="s">
        <v>45</v>
      </c>
      <c r="E22" s="41"/>
      <c r="F22" s="41"/>
      <c r="G22" s="41"/>
      <c r="H22" s="19"/>
      <c r="I22" s="19"/>
      <c r="J22" s="19"/>
      <c r="K22" s="19"/>
      <c r="L22" s="19"/>
      <c r="M22" s="19"/>
      <c r="N22" s="19"/>
    </row>
    <row r="23" spans="1:14" ht="44.1" customHeight="1" thickBot="1">
      <c r="A23" s="10" t="s">
        <v>27</v>
      </c>
      <c r="B23" s="16" t="s">
        <v>28</v>
      </c>
      <c r="C23" s="11"/>
      <c r="D23" s="28" t="s">
        <v>46</v>
      </c>
      <c r="E23" s="28" t="s">
        <v>47</v>
      </c>
      <c r="F23"/>
      <c r="G23"/>
      <c r="H23"/>
      <c r="K23" s="7"/>
      <c r="L23" s="7"/>
    </row>
    <row r="24" spans="1:14">
      <c r="A24" s="20" t="s">
        <v>48</v>
      </c>
      <c r="B24" s="34">
        <v>320</v>
      </c>
      <c r="D24" s="29">
        <f>$B$25-2</f>
        <v>6</v>
      </c>
      <c r="E24" s="30">
        <f>($B$24/2000)*D24</f>
        <v>0.96</v>
      </c>
      <c r="F24"/>
      <c r="G24"/>
      <c r="H24"/>
      <c r="I24"/>
      <c r="J24"/>
      <c r="K24"/>
    </row>
    <row r="25" spans="1:14">
      <c r="A25" s="20" t="s">
        <v>49</v>
      </c>
      <c r="B25" s="35">
        <v>8</v>
      </c>
      <c r="D25" s="29">
        <f>$B$25-1</f>
        <v>7</v>
      </c>
      <c r="E25" s="30">
        <f t="shared" ref="E25:E28" si="8">($B$24/2000)*D25</f>
        <v>1.1200000000000001</v>
      </c>
      <c r="F25"/>
      <c r="G25"/>
      <c r="H25"/>
      <c r="I25"/>
      <c r="J25"/>
      <c r="K25"/>
    </row>
    <row r="26" spans="1:14">
      <c r="A26" s="8"/>
      <c r="B26" s="13"/>
      <c r="C26" s="4"/>
      <c r="D26" s="29">
        <f>$B$25+0</f>
        <v>8</v>
      </c>
      <c r="E26" s="30">
        <f t="shared" si="8"/>
        <v>1.28</v>
      </c>
      <c r="F26"/>
      <c r="G26"/>
      <c r="H26"/>
      <c r="I26"/>
      <c r="J26"/>
      <c r="K26"/>
    </row>
    <row r="27" spans="1:14">
      <c r="A27" s="20" t="s">
        <v>50</v>
      </c>
      <c r="B27" s="21">
        <f>(B24/2000)*B25</f>
        <v>1.28</v>
      </c>
      <c r="C27" s="4"/>
      <c r="D27" s="29">
        <f>$B$25+1</f>
        <v>9</v>
      </c>
      <c r="E27" s="30">
        <f t="shared" si="8"/>
        <v>1.44</v>
      </c>
      <c r="F27"/>
      <c r="G27"/>
      <c r="H27"/>
      <c r="I27" s="3"/>
      <c r="J27" s="3"/>
      <c r="K27" s="3"/>
    </row>
    <row r="28" spans="1:14">
      <c r="B28"/>
      <c r="C28" s="4"/>
      <c r="D28" s="29">
        <f>$B$25+2</f>
        <v>10</v>
      </c>
      <c r="E28" s="30">
        <f t="shared" si="8"/>
        <v>1.6</v>
      </c>
      <c r="F28"/>
      <c r="G28"/>
      <c r="H28"/>
      <c r="I28" s="3"/>
      <c r="J28" s="3"/>
      <c r="K28" s="3"/>
    </row>
    <row r="29" spans="1:14">
      <c r="B29"/>
      <c r="C29" s="4"/>
      <c r="D29" s="3"/>
      <c r="E29" s="3"/>
      <c r="F29"/>
      <c r="G29"/>
      <c r="H29"/>
      <c r="I29" s="3"/>
      <c r="J29" s="3"/>
      <c r="K29" s="3"/>
    </row>
    <row r="30" spans="1:14">
      <c r="B30"/>
      <c r="C30" s="4"/>
      <c r="D30" s="3"/>
      <c r="E30" s="3"/>
      <c r="F30"/>
      <c r="G30"/>
      <c r="H30"/>
      <c r="I30" s="3"/>
      <c r="J30" s="3"/>
      <c r="K30" s="3"/>
    </row>
    <row r="31" spans="1:14">
      <c r="A31" s="6" t="s">
        <v>51</v>
      </c>
      <c r="B31"/>
      <c r="C31" s="4"/>
      <c r="D31" s="3"/>
      <c r="E31" s="3"/>
      <c r="F31"/>
      <c r="G31"/>
      <c r="H31"/>
      <c r="I31" s="3"/>
      <c r="J31" s="3"/>
      <c r="K31" s="3"/>
    </row>
    <row r="32" spans="1:14">
      <c r="A32" s="6" t="s">
        <v>52</v>
      </c>
      <c r="B32" s="4"/>
      <c r="C32" s="4"/>
      <c r="D32" s="3"/>
      <c r="E32" s="3"/>
      <c r="F32" s="3"/>
      <c r="G32" s="3"/>
      <c r="H32" s="3"/>
      <c r="I32" s="3"/>
      <c r="J32" s="3"/>
      <c r="K32" s="3"/>
    </row>
    <row r="33" spans="1:11">
      <c r="A33" s="6"/>
      <c r="B33" s="4"/>
      <c r="C33" s="4"/>
      <c r="D33" s="3"/>
      <c r="E33" s="3"/>
      <c r="F33" s="3"/>
      <c r="G33" s="3"/>
      <c r="H33" s="3"/>
      <c r="I33" s="3"/>
      <c r="J33" s="3"/>
      <c r="K33" s="3"/>
    </row>
    <row r="34" spans="1:11">
      <c r="B34" s="4"/>
      <c r="C34" s="4"/>
      <c r="D34" s="3"/>
      <c r="E34" s="3"/>
      <c r="F34" s="3"/>
      <c r="G34" s="3"/>
      <c r="H34" s="3"/>
      <c r="I34" s="3"/>
      <c r="J34" s="3"/>
      <c r="K34" s="3"/>
    </row>
    <row r="35" spans="1:11">
      <c r="B35" s="4"/>
      <c r="C35" s="4"/>
      <c r="F35" s="3"/>
      <c r="G35" s="3"/>
      <c r="H35" s="3"/>
      <c r="I35" s="3"/>
      <c r="J35" s="3"/>
      <c r="K35" s="3"/>
    </row>
    <row r="36" spans="1:11">
      <c r="B36" s="4"/>
      <c r="C36" s="4"/>
      <c r="F36" s="3"/>
      <c r="G36" s="3"/>
      <c r="H36" s="3"/>
      <c r="I36" s="3"/>
      <c r="J36" s="3"/>
      <c r="K36" s="3"/>
    </row>
    <row r="37" spans="1:11">
      <c r="B37" s="4"/>
      <c r="C37" s="4"/>
      <c r="F37" s="3"/>
      <c r="G37" s="3"/>
      <c r="H37" s="3"/>
      <c r="I37" s="3"/>
      <c r="J37" s="3"/>
      <c r="K37" s="3"/>
    </row>
    <row r="38" spans="1:11">
      <c r="B38" s="4"/>
      <c r="C38" s="4"/>
      <c r="F38" s="3"/>
      <c r="G38" s="3"/>
      <c r="H38" s="3"/>
      <c r="I38" s="3"/>
      <c r="J38" s="3"/>
      <c r="K38" s="3"/>
    </row>
  </sheetData>
  <sheetProtection algorithmName="SHA-512" hashValue="SjJeFYhf5xvSiQB+1It+U9AA2kY0Fohr5l1GvlNs9AyUG0koah29adNITTRpemWr6EXuM4SIiEsVn2mdxlZBkA==" saltValue="p/XB6+NrMrMgMNA6fTJKFg==" spinCount="100000" sheet="1" objects="1" scenarios="1"/>
  <mergeCells count="2">
    <mergeCell ref="D1:G1"/>
    <mergeCell ref="D22:G22"/>
  </mergeCells>
  <printOptions headings="1"/>
  <pageMargins left="0.75" right="0.75" top="1" bottom="1" header="0.5" footer="0.5"/>
  <pageSetup orientation="portrait"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Nolan N. Maldonado</cp:lastModifiedBy>
  <cp:revision/>
  <dcterms:created xsi:type="dcterms:W3CDTF">2019-03-11T20:24:53Z</dcterms:created>
  <dcterms:modified xsi:type="dcterms:W3CDTF">2023-08-28T18:11:58Z</dcterms:modified>
  <cp:category/>
  <cp:contentStatus/>
</cp:coreProperties>
</file>